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25" yWindow="2415" windowWidth="10770" windowHeight="8565" firstSheet="4" activeTab="6"/>
  </bookViews>
  <sheets>
    <sheet name="atkritumu_apsaimniekosana" sheetId="1" r:id="rId1"/>
    <sheet name="klimata_parmainas" sheetId="2" r:id="rId2"/>
    <sheet name="ozons_ODP" sheetId="3" r:id="rId3"/>
    <sheet name="gaisa_kvalitate" sheetId="4" r:id="rId4"/>
    <sheet name="augsnes_degradacija" sheetId="5" r:id="rId5"/>
    <sheet name="Biologiska_daudzveidiba" sheetId="6" r:id="rId6"/>
    <sheet name="udens" sheetId="7" r:id="rId7"/>
    <sheet name="radiacija" sheetId="8" r:id="rId8"/>
    <sheet name="vides_riski" sheetId="9" r:id="rId9"/>
    <sheet name="dabas_resursi" sheetId="10" r:id="rId10"/>
  </sheets>
  <definedNames/>
  <calcPr fullCalcOnLoad="1"/>
</workbook>
</file>

<file path=xl/sharedStrings.xml><?xml version="1.0" encoding="utf-8"?>
<sst xmlns="http://schemas.openxmlformats.org/spreadsheetml/2006/main" count="2397" uniqueCount="933">
  <si>
    <t>Radītais</t>
  </si>
  <si>
    <t>Pārstrādātais</t>
  </si>
  <si>
    <t>Apglabātais</t>
  </si>
  <si>
    <t>2004.</t>
  </si>
  <si>
    <t>2006.</t>
  </si>
  <si>
    <t>2005.</t>
  </si>
  <si>
    <t>2007.</t>
  </si>
  <si>
    <t>Radītais, pārstrādātais un apglabātais bīstamo atkritumu daudzums Latvijā, tūkst. tonnu</t>
  </si>
  <si>
    <t>Radītais, pārstrādātais un apglabātais sadzīves (visu nebīstamo) atkritumu daudzums Latvijā, tūkst. tonnu</t>
  </si>
  <si>
    <t>Radītais izlietotais iepakojums, (t)</t>
  </si>
  <si>
    <t>Reģenerētais iepakojums (t)</t>
  </si>
  <si>
    <t>Reģenerēts, %</t>
  </si>
  <si>
    <t>Plastmasa</t>
  </si>
  <si>
    <t>Stikls</t>
  </si>
  <si>
    <t>Koks</t>
  </si>
  <si>
    <t>Metāls</t>
  </si>
  <si>
    <t>Papīrs/kartons</t>
  </si>
  <si>
    <t>tonnas</t>
  </si>
  <si>
    <t>Reģenerētā izlietotā iepakojuma daļa</t>
  </si>
  <si>
    <t>Demontāžas, otreizējās izmantošanas vai otreizējās pārstrādes procesos atgūto materiālu daudzums, tonnas</t>
  </si>
  <si>
    <t>Rezerves daļas atkārtotai izmantošanai</t>
  </si>
  <si>
    <t>Melnie metāli</t>
  </si>
  <si>
    <t>Krāsainie metāli</t>
  </si>
  <si>
    <t>SEG emisijas pa nozarēm un oglekļa dioksīda piesaiste (tūkst. tonnu oglekļa diokšida ekvivalentu, logaritmiskā skala, aprēķins uz 15.01.09.)</t>
  </si>
  <si>
    <t>Enerģētika</t>
  </si>
  <si>
    <t>lauksaimniecība</t>
  </si>
  <si>
    <t>Atkritumu apsaimniekošana</t>
  </si>
  <si>
    <t>Rūpnieciskie procesi</t>
  </si>
  <si>
    <t>Šķīdinātāju un citu produktu lietošana</t>
  </si>
  <si>
    <t>2003/2004</t>
  </si>
  <si>
    <t>2004/2005</t>
  </si>
  <si>
    <t>2005/2006</t>
  </si>
  <si>
    <t>2006/2007</t>
  </si>
  <si>
    <t>2007/2008</t>
  </si>
  <si>
    <t>ilggadīgais vidējais</t>
  </si>
  <si>
    <t>Salacgrīva</t>
  </si>
  <si>
    <t>Daugavgrīva</t>
  </si>
  <si>
    <t>Skulte</t>
  </si>
  <si>
    <t>Jūrmala</t>
  </si>
  <si>
    <t>Kolka</t>
  </si>
  <si>
    <t>Ventspils</t>
  </si>
  <si>
    <t>Liepāja</t>
  </si>
  <si>
    <t>Dienu skaits ar ledu piejūras novērojumu stacijās Latvijā</t>
  </si>
  <si>
    <t>Piesaistītais CO2 daudzums sintēzes procesā</t>
  </si>
  <si>
    <t>ozona slāni noārdošo vielu lietošanas daudzumi pa gadiem ODP tonnās</t>
  </si>
  <si>
    <t>SO2</t>
  </si>
  <si>
    <t>Nox</t>
  </si>
  <si>
    <t>NMGOS</t>
  </si>
  <si>
    <t>NH3</t>
  </si>
  <si>
    <t>Zemes izmantošana un mežsaimniecība</t>
  </si>
  <si>
    <t>NMVOC</t>
  </si>
  <si>
    <t>Sēra dioksīda, slāpekļa oksīdu, nemetāna gaistošo organisko savienojumu un  amonjaka emisijas, kt/gadā un īpatsvars nozaru griezumā 2007.gadā (%)</t>
  </si>
  <si>
    <t xml:space="preserve">Brīvības iela </t>
  </si>
  <si>
    <t>Valdemāra iela</t>
  </si>
  <si>
    <t>Brīvības iela</t>
  </si>
  <si>
    <t>PM10 diennakts robežlieluma (50 μg/m3) pārsniegšanas gadījumu skaits</t>
  </si>
  <si>
    <t>Viestura prospekts</t>
  </si>
  <si>
    <t>Rg=40μg/m3</t>
  </si>
  <si>
    <t>Pārsniegšana pieļaujama 35 reizes gadā</t>
  </si>
  <si>
    <t>4.lpp</t>
  </si>
  <si>
    <t>4.lpp.</t>
  </si>
  <si>
    <t>5.lpp.</t>
  </si>
  <si>
    <t>5.lpp.-tabula</t>
  </si>
  <si>
    <t>5.lpp</t>
  </si>
  <si>
    <t>6.lpp.</t>
  </si>
  <si>
    <t>11.lpp.</t>
  </si>
  <si>
    <t>12.lpp.</t>
  </si>
  <si>
    <t>13.lpp.</t>
  </si>
  <si>
    <t>14.lpp.</t>
  </si>
  <si>
    <t>14.lpp</t>
  </si>
  <si>
    <t>Pārrobežu gaisa piesārņojums</t>
  </si>
  <si>
    <t>15.lpp.</t>
  </si>
  <si>
    <t>Rucava</t>
  </si>
  <si>
    <t>Zosēni</t>
  </si>
  <si>
    <t>Latvijas dabas ekosistēmu eitrofikācijas un paskābināšanās riska teritorijas, % no kopējās Latvijas teritorijas</t>
  </si>
  <si>
    <t>eitrofikācija</t>
  </si>
  <si>
    <t xml:space="preserve">paskābināšanās </t>
  </si>
  <si>
    <t>Pārrobežu gaisa piesārņojuma gada AOT40 vērtības Rucavas novērojumu stacijā</t>
  </si>
  <si>
    <t>15.lpp</t>
  </si>
  <si>
    <t>ilgtermiņa mērķis veģetācijas aizsardzībai 6000  μg/m3 stundā</t>
  </si>
  <si>
    <t>Automašīnu skaits uz 1000 iedzīvotājiem</t>
  </si>
  <si>
    <t>16.lpp</t>
  </si>
  <si>
    <t>vieglo automašīnu skaits</t>
  </si>
  <si>
    <t>kravas automašīnu skaits</t>
  </si>
  <si>
    <t>Līdz 10 gadiem vecu un vairāk par 10 gadiem vecu vieglo automašīnu skaits % no kopējā vieglo automašīnu skaita</t>
  </si>
  <si>
    <t>līdz 10 gadiem</t>
  </si>
  <si>
    <t>vairāk par 10 gadiem</t>
  </si>
  <si>
    <t>16.lpp.</t>
  </si>
  <si>
    <t>Piesārņoto vietu skaits un sadalījums pa veidiem</t>
  </si>
  <si>
    <t>17.lpp.</t>
  </si>
  <si>
    <t>Atkritumu izgāztuves</t>
  </si>
  <si>
    <t>Rūpnieciskie objekti</t>
  </si>
  <si>
    <t>Spēkstacijas</t>
  </si>
  <si>
    <t>Militārie objekti</t>
  </si>
  <si>
    <t>Naftas produktu glabāšana</t>
  </si>
  <si>
    <t>Pesticīdu glabātavas</t>
  </si>
  <si>
    <t>Citas glabātavas</t>
  </si>
  <si>
    <t>Bīstamo vielu izplūdes vietas</t>
  </si>
  <si>
    <t>Notekūdeņu attīrīšanas iekārtas</t>
  </si>
  <si>
    <t>Citi objekti</t>
  </si>
  <si>
    <t>ĪADT skaits un platība Latvijā pa kategorijām</t>
  </si>
  <si>
    <t>18.lpp.</t>
  </si>
  <si>
    <t>Platība, ha</t>
  </si>
  <si>
    <t>Skaits</t>
  </si>
  <si>
    <t>dabas pieminekļi</t>
  </si>
  <si>
    <t>dabas rezervāti</t>
  </si>
  <si>
    <t>Dabas parki</t>
  </si>
  <si>
    <t>Aizsargājamo ainavu apvidi</t>
  </si>
  <si>
    <t>Dabas liegumi</t>
  </si>
  <si>
    <t>Nacionālie parki</t>
  </si>
  <si>
    <t>Mikroliegumu skaits ārpus ĪADT pa rajoniem (2004-2007)</t>
  </si>
  <si>
    <t>19.lpp.</t>
  </si>
  <si>
    <t>Cēsu</t>
  </si>
  <si>
    <t xml:space="preserve">Saldus </t>
  </si>
  <si>
    <t>Dobeles</t>
  </si>
  <si>
    <t>Gulbenes</t>
  </si>
  <si>
    <t>Kuldīgas</t>
  </si>
  <si>
    <t>Jēkabpils</t>
  </si>
  <si>
    <t>Madonas</t>
  </si>
  <si>
    <t>Ogres</t>
  </si>
  <si>
    <t>Tukuma</t>
  </si>
  <si>
    <t>Balvu</t>
  </si>
  <si>
    <t>Rīgas</t>
  </si>
  <si>
    <t>Jelgavas</t>
  </si>
  <si>
    <t>Alūksnes</t>
  </si>
  <si>
    <t>Aizkraukles</t>
  </si>
  <si>
    <t>Daugavpils</t>
  </si>
  <si>
    <t>Limbažu</t>
  </si>
  <si>
    <t>Ludzas</t>
  </si>
  <si>
    <t>Bauskas</t>
  </si>
  <si>
    <t>preiļu</t>
  </si>
  <si>
    <t>krāslavas</t>
  </si>
  <si>
    <t>Valkas</t>
  </si>
  <si>
    <t>Ārpus ĪADT Nodibināto mikroliegumu skaits pa grupām</t>
  </si>
  <si>
    <t>Biotopiem</t>
  </si>
  <si>
    <t>Putniem</t>
  </si>
  <si>
    <t>Augiem</t>
  </si>
  <si>
    <t>Pārējiem</t>
  </si>
  <si>
    <t>NATURA 2000 teritoriju skaits pa kategorijām</t>
  </si>
  <si>
    <t>20.lpp.</t>
  </si>
  <si>
    <t xml:space="preserve">dabas liegumi </t>
  </si>
  <si>
    <t>Dabas rezervāti</t>
  </si>
  <si>
    <t>Mikroliegumi</t>
  </si>
  <si>
    <t>ZBR lieguma zonas</t>
  </si>
  <si>
    <t>nacionālie parki</t>
  </si>
  <si>
    <t>Dabas pieminekļi</t>
  </si>
  <si>
    <t>21.lpp.</t>
  </si>
  <si>
    <t>labs</t>
  </si>
  <si>
    <t>Purvi</t>
  </si>
  <si>
    <t>Sugu stāvokļa novērtējums Latvijā pa grupām</t>
  </si>
  <si>
    <t>Neapmierinošs</t>
  </si>
  <si>
    <t>Slikts</t>
  </si>
  <si>
    <t>Nav zināms</t>
  </si>
  <si>
    <t>Augi</t>
  </si>
  <si>
    <t>Zīdītāji</t>
  </si>
  <si>
    <t>Bezmugurkaulnieki</t>
  </si>
  <si>
    <t>Zivis</t>
  </si>
  <si>
    <t>Abinieki</t>
  </si>
  <si>
    <t>Rāpuļi</t>
  </si>
  <si>
    <t>(biotopu skaits)</t>
  </si>
  <si>
    <t>(sugu skaits)</t>
  </si>
  <si>
    <t>24.lpp</t>
  </si>
  <si>
    <t>2006.nav datu</t>
  </si>
  <si>
    <t>Vidējais melno un balto stārķu mazuļu skaits uz apdzīvotām ligzdām</t>
  </si>
  <si>
    <t>25.lpp.</t>
  </si>
  <si>
    <t>Melnais stārķis</t>
  </si>
  <si>
    <t>Baltais stārķis</t>
  </si>
  <si>
    <t>Mazā ērgļa ligzdošanas sekmes parauglaukumos</t>
  </si>
  <si>
    <t>2003.</t>
  </si>
  <si>
    <t>Bukaiši (Kurzeme)</t>
  </si>
  <si>
    <t>Murmastiene (Vidzeme)</t>
  </si>
  <si>
    <t>Žūklis (Vidzeme)</t>
  </si>
  <si>
    <t>Xvid.2003-2007=0,43</t>
  </si>
  <si>
    <t>Xvid.2003-2007=0,36</t>
  </si>
  <si>
    <t>Xvid.2003-2007=0,34</t>
  </si>
  <si>
    <t>Lasis</t>
  </si>
  <si>
    <t>Taimiņš</t>
  </si>
  <si>
    <t>Lauksaimniecībā izmantojamās zemes sadalījums (%) Latvijā</t>
  </si>
  <si>
    <t>26.lpp.</t>
  </si>
  <si>
    <t>Izmantotā lauksaimniecībā izmantojamā zeme</t>
  </si>
  <si>
    <t>Neizmantotā lauksaimniecībā izmantojamā zeme-meži</t>
  </si>
  <si>
    <t>Pārējā neizmantotā lauksaimniecībā izmantojamā zeme</t>
  </si>
  <si>
    <t>27.lpp.</t>
  </si>
  <si>
    <t>Rīgas reģions</t>
  </si>
  <si>
    <t>Zemgales reģions</t>
  </si>
  <si>
    <t>Ziemeļkurzemes reģions</t>
  </si>
  <si>
    <t>Dienvidkurzemes reģions</t>
  </si>
  <si>
    <t>Vidzemes reģions</t>
  </si>
  <si>
    <t>Vidusdaugavas reģions</t>
  </si>
  <si>
    <t>Latgales reģions</t>
  </si>
  <si>
    <t>Uz 2008.gadu uzmērītās latvāņu platības (ha) Latvijā</t>
  </si>
  <si>
    <t>Virszemes saldūdens krājumi (noteces apjoms, milj.m3) Latvijas teritorijā</t>
  </si>
  <si>
    <t>28.lpp.</t>
  </si>
  <si>
    <t>Virszemes saldūdens krājumu sadalījums upju baseinu apgabalos (milj. m3/gadā)</t>
  </si>
  <si>
    <t>Gaujas UBA</t>
  </si>
  <si>
    <t>Daugavas UBA</t>
  </si>
  <si>
    <t>Lielupes UBA</t>
  </si>
  <si>
    <t>Ventas UBA</t>
  </si>
  <si>
    <t>Aprēķinātie un akceptētie pazemes ūdens krājumi atradnēs (milj. m3)</t>
  </si>
  <si>
    <t>tabula 28.lpp.</t>
  </si>
  <si>
    <t>Kopā Latvijā</t>
  </si>
  <si>
    <t>atradņu skaits</t>
  </si>
  <si>
    <t>Ūdens ņemšana no dabiskiem avotiem (milj. m3/gadā)</t>
  </si>
  <si>
    <t>29.lpp.</t>
  </si>
  <si>
    <t>Virszemes ūdeņi</t>
  </si>
  <si>
    <t>Pazemes ūdeņi</t>
  </si>
  <si>
    <t>Rūpniecība</t>
  </si>
  <si>
    <t>Komunālie pakalpojumi</t>
  </si>
  <si>
    <t>Pārējās nozares</t>
  </si>
  <si>
    <t>No punktveida piesārņojuma avotiem ar notekūdeņiem novadītais biogēnu paliekošais piesārņojums (Nkop. Un P kop.slodzes) tonnas gadā</t>
  </si>
  <si>
    <t>N kop.</t>
  </si>
  <si>
    <t>P kop.</t>
  </si>
  <si>
    <t>Virszemes ūdeņos novadīto notekūdeņu apjoms milj. m3/gadā</t>
  </si>
  <si>
    <t>labas un augstas kvalitātes ūdeņu % īpatsvars upju baseinu apgabalos</t>
  </si>
  <si>
    <t>30.lpp.</t>
  </si>
  <si>
    <t>Latvijā kopā</t>
  </si>
  <si>
    <t>31.lpp.</t>
  </si>
  <si>
    <t>N kop. Tūkst. tonnu</t>
  </si>
  <si>
    <t>Bārta, Dūkupji</t>
  </si>
  <si>
    <t>Bārta, robeža</t>
  </si>
  <si>
    <t>Venta, Nīgrande</t>
  </si>
  <si>
    <t>Venta, Vendzava</t>
  </si>
  <si>
    <t>Mūsa, robeža+Mēmele, Skaistkalne</t>
  </si>
  <si>
    <t>Lielupe, Kalnciems</t>
  </si>
  <si>
    <t>Daugava, Piedruja</t>
  </si>
  <si>
    <t>Daugava, Lipši</t>
  </si>
  <si>
    <t>P kop. Tūkst. tonnu</t>
  </si>
  <si>
    <t>Vidējā kopējā slāpekļa un kopējā fosfora koncentrācija</t>
  </si>
  <si>
    <t>32.lpp.</t>
  </si>
  <si>
    <t>Rīgas līča atklātā daļa</t>
  </si>
  <si>
    <t>Rīgas līča piekraste</t>
  </si>
  <si>
    <t>Baltijas jūras piekraste</t>
  </si>
  <si>
    <t>Pārejas ūdeņi</t>
  </si>
  <si>
    <t>Hlorofila a koncentrācija Baltijas jūras un Rigas līča piekrastē</t>
  </si>
  <si>
    <t>33.lpp.</t>
  </si>
  <si>
    <t xml:space="preserve">hlorofils a μg/l </t>
  </si>
  <si>
    <t>Peldvietu ūdens mikrobioloģiskās kvalitātes neatbilstība robežlielumiem (neatbilstošo peldvietu % attiecīgi no Baltijas jūras un Rīgas līča peldvietām vai no iekšzemes peldvietām - upēm, ezeriem, mākslīgām ūdenstilpēm ņemtajiem paraugiem)</t>
  </si>
  <si>
    <t>34.lpp.</t>
  </si>
  <si>
    <t>Baltijas jūras un Rīgas līča peldvietas</t>
  </si>
  <si>
    <t>iekšzemes peldvietas</t>
  </si>
  <si>
    <t>35.lpp.</t>
  </si>
  <si>
    <t>Daugavpils PMS</t>
  </si>
  <si>
    <t>Daugavpils AGM</t>
  </si>
  <si>
    <t>Rēzekne</t>
  </si>
  <si>
    <t>Apglabāto radioaktīvo atkritumu daudzums (m3) Latvijā</t>
  </si>
  <si>
    <t>37.lpp.</t>
  </si>
  <si>
    <t>Meža ugunsgrēku skaits un mežsaimniecībai nodarīto zaudējumu summa, tūkst.Ls</t>
  </si>
  <si>
    <t>38.lpp.</t>
  </si>
  <si>
    <t xml:space="preserve">Meža ugunsgrēku skaits </t>
  </si>
  <si>
    <t>Mežsaimniecībai nodarīto zaudējumu summa, tūkst.Ls</t>
  </si>
  <si>
    <t>Mežaudžu kopējā krāja un koksnes ieguves apjomi Latvijā</t>
  </si>
  <si>
    <t>39.lpp.</t>
  </si>
  <si>
    <t>Koksnes krāja, milj. m3</t>
  </si>
  <si>
    <t>koksnes ieguve, tūkst. m3</t>
  </si>
  <si>
    <t>40.lpp.</t>
  </si>
  <si>
    <t>Latvijas zivju nozveja Baltijas jūrā (tūkstoši tonnu gadā)</t>
  </si>
  <si>
    <t>41.lpp.</t>
  </si>
  <si>
    <t>Zivju nozvejas daudzums % no pieļaujamo kvotu daudzuma</t>
  </si>
  <si>
    <t>Menca</t>
  </si>
  <si>
    <t>Reņģe</t>
  </si>
  <si>
    <t>Brētliņa</t>
  </si>
  <si>
    <t>Zemes sadalījums pa zemes lietošanas veidiem Latvijā (% no NĪVKreģistrētās rajonu platības)</t>
  </si>
  <si>
    <t>42.lpp.</t>
  </si>
  <si>
    <t>LIZ</t>
  </si>
  <si>
    <t>Meži</t>
  </si>
  <si>
    <t>Krūmāji</t>
  </si>
  <si>
    <t>Pārējās zemes</t>
  </si>
  <si>
    <t>Aramzeme</t>
  </si>
  <si>
    <t>Pļavas un ganības</t>
  </si>
  <si>
    <t>Ilggadīgie stādījumi</t>
  </si>
  <si>
    <t>Bioloģisko lauksaimniecību skaits un platības (ha) Latvijā</t>
  </si>
  <si>
    <t>43.lpp.</t>
  </si>
  <si>
    <t>Sertificētās bioloģiskās lauksaimniecības (BL) platības, tūkst. ha</t>
  </si>
  <si>
    <t>BL skaits</t>
  </si>
  <si>
    <t>2008.</t>
  </si>
  <si>
    <t>2009.</t>
  </si>
  <si>
    <t>Slāpekļa dioksīda gada vidējās vērtības Rīgā, μg/m3</t>
  </si>
  <si>
    <t>PM10 gada vidējās vērtības Latvijā, μg/m3</t>
  </si>
  <si>
    <t>Piesārņojošas</t>
  </si>
  <si>
    <t xml:space="preserve"> Rīga</t>
  </si>
  <si>
    <t>Latvija</t>
  </si>
  <si>
    <t>vielas</t>
  </si>
  <si>
    <t xml:space="preserve">Maskavas iela </t>
  </si>
  <si>
    <t xml:space="preserve">Raiņa bulvāris </t>
  </si>
  <si>
    <t xml:space="preserve">Viestura  prospekts </t>
  </si>
  <si>
    <t xml:space="preserve">Tvaiku iela </t>
  </si>
  <si>
    <t>Olaine</t>
  </si>
  <si>
    <t>Ventspils I</t>
  </si>
  <si>
    <t>Ventspils  II</t>
  </si>
  <si>
    <t xml:space="preserve">Nīgrandes </t>
  </si>
  <si>
    <r>
      <t>Ozons  (M</t>
    </r>
    <r>
      <rPr>
        <b/>
        <vertAlign val="subscript"/>
        <sz val="10"/>
        <rFont val="Times New Roman"/>
        <family val="1"/>
      </rPr>
      <t>d</t>
    </r>
    <r>
      <rPr>
        <b/>
        <sz val="10"/>
        <rFont val="Times New Roman"/>
        <family val="1"/>
      </rPr>
      <t>=120 µg/m</t>
    </r>
    <r>
      <rPr>
        <b/>
        <vertAlign val="superscript"/>
        <sz val="10"/>
        <rFont val="Times New Roman"/>
        <family val="1"/>
      </rPr>
      <t>3</t>
    </r>
    <r>
      <rPr>
        <b/>
        <sz val="10"/>
        <rFont val="Times New Roman"/>
        <family val="1"/>
      </rPr>
      <t>)</t>
    </r>
  </si>
  <si>
    <t>-</t>
  </si>
  <si>
    <r>
      <t>Sēra dioksīds (R</t>
    </r>
    <r>
      <rPr>
        <b/>
        <vertAlign val="subscript"/>
        <sz val="11"/>
        <rFont val="Times New Roman"/>
        <family val="1"/>
      </rPr>
      <t>d</t>
    </r>
    <r>
      <rPr>
        <b/>
        <sz val="11"/>
        <rFont val="Times New Roman"/>
        <family val="1"/>
      </rPr>
      <t>=125µg/m</t>
    </r>
    <r>
      <rPr>
        <b/>
        <vertAlign val="superscript"/>
        <sz val="11"/>
        <rFont val="Times New Roman"/>
        <family val="1"/>
      </rPr>
      <t xml:space="preserve">3) </t>
    </r>
    <r>
      <rPr>
        <b/>
        <vertAlign val="superscript"/>
        <sz val="12"/>
        <rFont val="Times New Roman"/>
        <family val="1"/>
      </rPr>
      <t>Rd - diennakts robežlielums cilvēka veselības aizsardzībai</t>
    </r>
  </si>
  <si>
    <r>
      <t>Slāpekļa dioksīds (R</t>
    </r>
    <r>
      <rPr>
        <b/>
        <vertAlign val="subscript"/>
        <sz val="10"/>
        <rFont val="Times New Roman"/>
        <family val="1"/>
      </rPr>
      <t>g</t>
    </r>
    <r>
      <rPr>
        <b/>
        <sz val="10"/>
        <rFont val="Times New Roman"/>
        <family val="1"/>
      </rPr>
      <t>=40  µg/m</t>
    </r>
    <r>
      <rPr>
        <b/>
        <vertAlign val="superscript"/>
        <sz val="10"/>
        <rFont val="Times New Roman"/>
        <family val="1"/>
      </rPr>
      <t>3</t>
    </r>
    <r>
      <rPr>
        <b/>
        <sz val="10"/>
        <rFont val="Times New Roman"/>
        <family val="1"/>
      </rPr>
      <t>)  Rg - gada robežlielums cilvēka veselības aizsardzībai</t>
    </r>
  </si>
  <si>
    <t xml:space="preserve">Rg=40μg/m3 </t>
  </si>
  <si>
    <t>savākts (gab.)</t>
  </si>
  <si>
    <t>apstrādāts (gab.)</t>
  </si>
  <si>
    <t>apstrādāto NTL īpatsvars (%)</t>
  </si>
  <si>
    <t xml:space="preserve">Nolietoto transportlīdzekļu pārstrādes apjoms Latvijā </t>
  </si>
  <si>
    <t>piesārņotas vietas</t>
  </si>
  <si>
    <t>potenciāli piesāŗnotas vietas</t>
  </si>
  <si>
    <t>vietas pēc izvērtējuma atzītas par videi nebīstamām</t>
  </si>
  <si>
    <t>kopā reģistrā:</t>
  </si>
  <si>
    <t>2008/2009</t>
  </si>
  <si>
    <t>noteces apjoms</t>
  </si>
  <si>
    <t>Kopējā slāpekļa un kopējā fosfora slodzes tūkstošos tonnu Latvijas lielāko robežšķērsojošo upju pierobežas (Bārta, robeža; Venta, Nīgrande; Mūsa un Mēmele, Daugava, Piedruja) un piejūras (Bārta, Dūkupji; Venta, Vendzava; Lielupe, Kalnciems; Daugava, Lipši) kvalitātes monitoringa stacijās.</t>
  </si>
  <si>
    <t>I 2004</t>
  </si>
  <si>
    <t>II 2004</t>
  </si>
  <si>
    <t>III 2004</t>
  </si>
  <si>
    <t>IV 2004</t>
  </si>
  <si>
    <t>V 2004</t>
  </si>
  <si>
    <t>VI 2004</t>
  </si>
  <si>
    <t>VII 2004</t>
  </si>
  <si>
    <t>VIII 2004</t>
  </si>
  <si>
    <t>IX 2004</t>
  </si>
  <si>
    <t>X 2004</t>
  </si>
  <si>
    <t>XI 2004</t>
  </si>
  <si>
    <t>XII 2004</t>
  </si>
  <si>
    <t>I 2005</t>
  </si>
  <si>
    <t>II 2005</t>
  </si>
  <si>
    <t>III 2005</t>
  </si>
  <si>
    <t>IV 2005</t>
  </si>
  <si>
    <t>V 2005</t>
  </si>
  <si>
    <t>VI 2005</t>
  </si>
  <si>
    <t>VII 2005</t>
  </si>
  <si>
    <t>VIII 2005</t>
  </si>
  <si>
    <t>IX 2005</t>
  </si>
  <si>
    <t>X 2005</t>
  </si>
  <si>
    <t>XI 2005</t>
  </si>
  <si>
    <t>XII 2005</t>
  </si>
  <si>
    <t>I 2006</t>
  </si>
  <si>
    <t>II 2006</t>
  </si>
  <si>
    <t>III 2006</t>
  </si>
  <si>
    <t>IV 2006</t>
  </si>
  <si>
    <t>V 2006</t>
  </si>
  <si>
    <t>VI 2006</t>
  </si>
  <si>
    <t>VII 2006</t>
  </si>
  <si>
    <t>VIII 2006</t>
  </si>
  <si>
    <t>IX 2006</t>
  </si>
  <si>
    <t>X 2006</t>
  </si>
  <si>
    <t>XI 2006</t>
  </si>
  <si>
    <t>XII 2006</t>
  </si>
  <si>
    <t>I 2007</t>
  </si>
  <si>
    <t>II 2007</t>
  </si>
  <si>
    <t>III 2007</t>
  </si>
  <si>
    <t>IV 2007</t>
  </si>
  <si>
    <t>V 2007</t>
  </si>
  <si>
    <t>VI 2007</t>
  </si>
  <si>
    <t>VII 2007</t>
  </si>
  <si>
    <t>VIII 2007</t>
  </si>
  <si>
    <t>IX 2007</t>
  </si>
  <si>
    <t>X 2007</t>
  </si>
  <si>
    <t>XI 2007</t>
  </si>
  <si>
    <t>XII 2007</t>
  </si>
  <si>
    <t>I 2008</t>
  </si>
  <si>
    <t>II 2008</t>
  </si>
  <si>
    <t>III 2008</t>
  </si>
  <si>
    <t>IV 2008</t>
  </si>
  <si>
    <t>V 2008</t>
  </si>
  <si>
    <t>VI 2008</t>
  </si>
  <si>
    <t>VII 2008</t>
  </si>
  <si>
    <t>VIII 2008</t>
  </si>
  <si>
    <t>IX 2008</t>
  </si>
  <si>
    <t>X 2008</t>
  </si>
  <si>
    <t>XI 2008</t>
  </si>
  <si>
    <t>XII 2008</t>
  </si>
  <si>
    <t>Mēneša nokrišņu daudzuma Latvijā novirze no normas (%)</t>
  </si>
  <si>
    <t>7.lpp.</t>
  </si>
  <si>
    <t>8.lpp</t>
  </si>
  <si>
    <t>Gada vidējā gaisa temperatūra Latvijā laikā no 1924. līdz 2008. gadam</t>
  </si>
  <si>
    <t>Mēnešu vidējo gaisa temperatūru Latvijā novirzes no normas, grādi C</t>
  </si>
  <si>
    <t>8.lpp.</t>
  </si>
  <si>
    <t>novirzes, grādi C</t>
  </si>
  <si>
    <t>XII 2003</t>
  </si>
  <si>
    <t>ziema</t>
  </si>
  <si>
    <t>pavasaris</t>
  </si>
  <si>
    <t>vasara</t>
  </si>
  <si>
    <t>rudens</t>
  </si>
  <si>
    <t>novirzes,
grādi C</t>
  </si>
  <si>
    <t>Mēnešu vidējā vēja ātruma Latvijā novirze no normas. Dienu skaits mēnesī ar vēja brāzmām 17 m/s (pēc Boforta skalas - vētrains) un vairāk Baltijas jūras piekrastē</t>
  </si>
  <si>
    <t>9.lpp.</t>
  </si>
  <si>
    <t>novirze, m/s</t>
  </si>
  <si>
    <t>dienu skaits</t>
  </si>
  <si>
    <t>Baldone PMS</t>
  </si>
  <si>
    <t>Balvi PMS</t>
  </si>
  <si>
    <t>Jūrmala PMS</t>
  </si>
  <si>
    <t>Liepāja PMS</t>
  </si>
  <si>
    <t>Valmiera PMS</t>
  </si>
  <si>
    <t>Demene AGM</t>
  </si>
  <si>
    <t>Madona AGM</t>
  </si>
  <si>
    <t>Rucava AGM</t>
  </si>
  <si>
    <t>Salaspils AGM</t>
  </si>
  <si>
    <t>Salacgrīva AGM</t>
  </si>
  <si>
    <t>Talsi AGM</t>
  </si>
  <si>
    <t>Ventspils AGM</t>
  </si>
  <si>
    <t>Jūras abiotiskā vide</t>
  </si>
  <si>
    <t>10.lpp.</t>
  </si>
  <si>
    <t>Piegrunts skābeklis (ml/l)</t>
  </si>
  <si>
    <t>temp</t>
  </si>
  <si>
    <t>sal</t>
  </si>
  <si>
    <r>
      <t>O</t>
    </r>
    <r>
      <rPr>
        <vertAlign val="subscript"/>
        <sz val="10"/>
        <rFont val="Arial"/>
        <family val="2"/>
      </rPr>
      <t>2</t>
    </r>
  </si>
  <si>
    <t>a) RĪGAS LĪČA ATKLĀTĀ DAĻA</t>
  </si>
  <si>
    <t>b) PĀREJAS ŪDEŅI</t>
  </si>
  <si>
    <t>c) RĪGAS LĪČA PIEKRASTE</t>
  </si>
  <si>
    <t>d) BALTIJAS JŪRAS  PIEKRASTE</t>
  </si>
  <si>
    <t>Vidējā sezonu temperatūra Celsija grādi</t>
  </si>
  <si>
    <t>nav datu</t>
  </si>
  <si>
    <t>kopā</t>
  </si>
  <si>
    <t>temperatūra, grādi C</t>
  </si>
  <si>
    <t xml:space="preserve">gada vidējās temperatūras norma </t>
  </si>
  <si>
    <t>Mežaudžu vecuma struktūra valdošajām vietējām koku sugām</t>
  </si>
  <si>
    <t>22.lpp.</t>
  </si>
  <si>
    <t>2004.g.</t>
  </si>
  <si>
    <t>2005.g.</t>
  </si>
  <si>
    <t>2006.g.</t>
  </si>
  <si>
    <t>2007.g.</t>
  </si>
  <si>
    <t>Jaunaudzes</t>
  </si>
  <si>
    <t>Vidēja vecuma audzes</t>
  </si>
  <si>
    <t>Briestaudzes</t>
  </si>
  <si>
    <t>Pieaugušas un pāraugušas audzes</t>
  </si>
  <si>
    <t>LR Centrālās statistikas pārvaldes statistisko datu krājums</t>
  </si>
  <si>
    <t>Vides rādītāji Latvijā 2004.gadā</t>
  </si>
  <si>
    <t>Vides rādītāji Latvijā 2005.gadā</t>
  </si>
  <si>
    <t>Vides rādītāji Latvijā 2006.gadā</t>
  </si>
  <si>
    <t>Vides rādītāji Latvijā 2007.gadā</t>
  </si>
  <si>
    <t>Vides rādītāji Latvijā 2008.gadā</t>
  </si>
  <si>
    <t>Avots:</t>
  </si>
  <si>
    <t>Skuju koki, tūkst. ha</t>
  </si>
  <si>
    <t>Mīkstie lapu koki,tūkst. ha</t>
  </si>
  <si>
    <t>Cietie lapu koki, tūkst. ha</t>
  </si>
  <si>
    <t>Liepājas</t>
  </si>
  <si>
    <t>Preiļu</t>
  </si>
  <si>
    <t>Rēzeknes</t>
  </si>
  <si>
    <t>Saldus</t>
  </si>
  <si>
    <t>Talsu</t>
  </si>
  <si>
    <t>Rīgas pils.</t>
  </si>
  <si>
    <t>Kopējais skaits</t>
  </si>
  <si>
    <t>36.lpp.</t>
  </si>
  <si>
    <t>Vieta</t>
  </si>
  <si>
    <t>Maijs</t>
  </si>
  <si>
    <t>Augusts</t>
  </si>
  <si>
    <t>Oktobris - Novembris</t>
  </si>
  <si>
    <t>Jūnijs</t>
  </si>
  <si>
    <t>Maijs - Oktobris</t>
  </si>
  <si>
    <t>0 – 5 cm</t>
  </si>
  <si>
    <t xml:space="preserve">Bq/kg </t>
  </si>
  <si>
    <r>
      <t>Bq/m</t>
    </r>
    <r>
      <rPr>
        <vertAlign val="superscript"/>
        <sz val="11"/>
        <rFont val="Times New Roman"/>
        <family val="1"/>
      </rPr>
      <t>2</t>
    </r>
  </si>
  <si>
    <t>Bq/kg</t>
  </si>
  <si>
    <t>Riču ez.</t>
  </si>
  <si>
    <r>
      <t>25,3±1,6</t>
    </r>
    <r>
      <rPr>
        <vertAlign val="superscript"/>
        <sz val="11"/>
        <rFont val="Times New Roman"/>
        <family val="1"/>
      </rPr>
      <t>*</t>
    </r>
  </si>
  <si>
    <t>16,2±1,4</t>
  </si>
  <si>
    <t>33±2</t>
  </si>
  <si>
    <t>26,0±1,2</t>
  </si>
  <si>
    <t>1295±60</t>
  </si>
  <si>
    <t>30,7±0,9</t>
  </si>
  <si>
    <t>1640±46</t>
  </si>
  <si>
    <t>18,0±1,0</t>
  </si>
  <si>
    <t>1364±76</t>
  </si>
  <si>
    <t>Sventes ez.</t>
  </si>
  <si>
    <t>5,7±0,6</t>
  </si>
  <si>
    <t>5,6±0,6</t>
  </si>
  <si>
    <t>3,8±0,6</t>
  </si>
  <si>
    <t>4,6±0,3</t>
  </si>
  <si>
    <t>289±18</t>
  </si>
  <si>
    <t>4,3±0,3</t>
  </si>
  <si>
    <t>264±21</t>
  </si>
  <si>
    <t>3,8±0,3</t>
  </si>
  <si>
    <t>338±26</t>
  </si>
  <si>
    <t>Medumu ez.</t>
  </si>
  <si>
    <t>9,9±0,7</t>
  </si>
  <si>
    <t>8,6±0,7</t>
  </si>
  <si>
    <t>8,7±1,5</t>
  </si>
  <si>
    <t>4,9±0,3</t>
  </si>
  <si>
    <t>306±20</t>
  </si>
  <si>
    <t>6,7±0,4</t>
  </si>
  <si>
    <t>382±24</t>
  </si>
  <si>
    <t>8,7±0,6</t>
  </si>
  <si>
    <t>526±34</t>
  </si>
  <si>
    <t>4,3±0,2</t>
  </si>
  <si>
    <t>6,0±1,1</t>
  </si>
  <si>
    <t>3,1±0,5</t>
  </si>
  <si>
    <t>2,6±0,7</t>
  </si>
  <si>
    <t>3,8±0,4</t>
  </si>
  <si>
    <t>287±27</t>
  </si>
  <si>
    <t>5,2±0,4</t>
  </si>
  <si>
    <t>333±26</t>
  </si>
  <si>
    <t>2,0±0,3</t>
  </si>
  <si>
    <t>194±29</t>
  </si>
  <si>
    <t>9,4±0,3</t>
  </si>
  <si>
    <t>Tartaka ez.</t>
  </si>
  <si>
    <t>16,1±1,1</t>
  </si>
  <si>
    <t>8,3±0,6</t>
  </si>
  <si>
    <t>9,3±1,0</t>
  </si>
  <si>
    <t>11,0±0,6</t>
  </si>
  <si>
    <t>641±35</t>
  </si>
  <si>
    <t>15,0±0,8</t>
  </si>
  <si>
    <t>633±32</t>
  </si>
  <si>
    <t>8,9±0,6</t>
  </si>
  <si>
    <t>663±43</t>
  </si>
  <si>
    <t>Dervanišķi.</t>
  </si>
  <si>
    <t>6,0±0,9</t>
  </si>
  <si>
    <t>7,9±0,6</t>
  </si>
  <si>
    <t>571±41</t>
  </si>
  <si>
    <t>Demene</t>
  </si>
  <si>
    <t>8,5±1,2</t>
  </si>
  <si>
    <t>8,4±0,5</t>
  </si>
  <si>
    <t>616±39</t>
  </si>
  <si>
    <t>5,8±0,2</t>
  </si>
  <si>
    <t>Bruņu ez.</t>
  </si>
  <si>
    <t>6,7±1,1</t>
  </si>
  <si>
    <t>5,3±0,4</t>
  </si>
  <si>
    <t>427±35</t>
  </si>
  <si>
    <t>Gatenes ez.</t>
  </si>
  <si>
    <t>6,1±1,1</t>
  </si>
  <si>
    <t>4,8±0,4</t>
  </si>
  <si>
    <t>371±30</t>
  </si>
  <si>
    <t>Abiteles ez.</t>
  </si>
  <si>
    <t>5,2±0,8</t>
  </si>
  <si>
    <t>7,6±1,0</t>
  </si>
  <si>
    <t>406±29</t>
  </si>
  <si>
    <t>Sasaļu ez.</t>
  </si>
  <si>
    <t>8,3±1,4</t>
  </si>
  <si>
    <t>6,5±0,4</t>
  </si>
  <si>
    <t>379±25</t>
  </si>
  <si>
    <t>Naujene</t>
  </si>
  <si>
    <t>7,0±1,1</t>
  </si>
  <si>
    <t>5,2±0,5</t>
  </si>
  <si>
    <t>374±36</t>
  </si>
  <si>
    <t>37. lpp.</t>
  </si>
  <si>
    <t>Indikators/ Vērtības</t>
  </si>
  <si>
    <t>Norma upju un ezeru ūdeņos **</t>
  </si>
  <si>
    <r>
      <t>Cs</t>
    </r>
    <r>
      <rPr>
        <vertAlign val="superscript"/>
        <sz val="12"/>
        <rFont val="Times New Roman"/>
        <family val="1"/>
      </rPr>
      <t>137</t>
    </r>
  </si>
  <si>
    <t>1.0 Bq/l</t>
  </si>
  <si>
    <r>
      <t xml:space="preserve">&lt;0.023 -0.0014 </t>
    </r>
    <r>
      <rPr>
        <sz val="12"/>
        <color indexed="8"/>
        <rFont val="Times New Roman"/>
        <family val="1"/>
      </rPr>
      <t>Bq/l</t>
    </r>
  </si>
  <si>
    <r>
      <t xml:space="preserve">&lt;0,009 -0.0009 </t>
    </r>
    <r>
      <rPr>
        <sz val="12"/>
        <color indexed="8"/>
        <rFont val="Times New Roman"/>
        <family val="1"/>
      </rPr>
      <t>Bq/l</t>
    </r>
  </si>
  <si>
    <r>
      <t xml:space="preserve">&lt;0.009 -&lt;0.07 </t>
    </r>
    <r>
      <rPr>
        <sz val="12"/>
        <color indexed="8"/>
        <rFont val="Times New Roman"/>
        <family val="1"/>
      </rPr>
      <t>Bq/l</t>
    </r>
  </si>
  <si>
    <r>
      <t xml:space="preserve">&lt;0.009 - &lt;0.07 </t>
    </r>
    <r>
      <rPr>
        <sz val="12"/>
        <color indexed="8"/>
        <rFont val="Times New Roman"/>
        <family val="1"/>
      </rPr>
      <t>Bq/l</t>
    </r>
  </si>
  <si>
    <r>
      <t xml:space="preserve">Sr </t>
    </r>
    <r>
      <rPr>
        <vertAlign val="superscript"/>
        <sz val="12"/>
        <rFont val="Times New Roman"/>
        <family val="1"/>
      </rPr>
      <t>90</t>
    </r>
  </si>
  <si>
    <t>0.6 Bq/l</t>
  </si>
  <si>
    <r>
      <t>0.009</t>
    </r>
    <r>
      <rPr>
        <sz val="12"/>
        <color indexed="8"/>
        <rFont val="Times New Roman"/>
        <family val="1"/>
      </rPr>
      <t xml:space="preserve"> Bq/l</t>
    </r>
  </si>
  <si>
    <r>
      <t xml:space="preserve">0.008  </t>
    </r>
    <r>
      <rPr>
        <sz val="12"/>
        <color indexed="8"/>
        <rFont val="Times New Roman"/>
        <family val="1"/>
      </rPr>
      <t>Bq/l</t>
    </r>
  </si>
  <si>
    <t>Kopējā beta radioaktivitāte</t>
  </si>
  <si>
    <t>&lt;0.21 – 0.35 Bq/l</t>
  </si>
  <si>
    <t>&lt;0.22 Bq/l</t>
  </si>
  <si>
    <t>Iekšzemes ūdeņu Cs137 ,  Sr 90 un kopējā beta radioaktivitāte*</t>
  </si>
  <si>
    <t>* uzdotās vērtības mainība Sr 90 radioaktivitātei un  kopējā beta radioaktivitātei atkarīga  no analizējamā ūdens parauga koncentrēšanas (1, 2 vai 60 reizes) pakāpes. ** Ministru kabineta 2002.gada 9.aprīļa noteikumi Nr.149</t>
  </si>
  <si>
    <t>Zemes apauguma izmaiņas</t>
  </si>
  <si>
    <t>Platība 2000. gadā (ha)</t>
  </si>
  <si>
    <t>Platība 2006. gadā (ha)</t>
  </si>
  <si>
    <t>Izmaiņas, ha</t>
  </si>
  <si>
    <t>Izmaiņas %</t>
  </si>
  <si>
    <t>Poligonu skaits 2000. gadā</t>
  </si>
  <si>
    <t>Izmaiņas poligonu sk.</t>
  </si>
  <si>
    <t>Neapūdeņota aramzeme</t>
  </si>
  <si>
    <t>14.25</t>
  </si>
  <si>
    <t>-6.33</t>
  </si>
  <si>
    <t>Augļu koki un ogu stādījumi</t>
  </si>
  <si>
    <t>-4.082</t>
  </si>
  <si>
    <t>0.00</t>
  </si>
  <si>
    <t>Ganības</t>
  </si>
  <si>
    <t>-5.051</t>
  </si>
  <si>
    <t>-6.00</t>
  </si>
  <si>
    <t>Platlapju, skujkoku, jauktais mežs</t>
  </si>
  <si>
    <t>0.241</t>
  </si>
  <si>
    <t>-1.05</t>
  </si>
  <si>
    <t>Dabiskās pļavas</t>
  </si>
  <si>
    <t>-14.09</t>
  </si>
  <si>
    <t>-29.17</t>
  </si>
  <si>
    <t xml:space="preserve">Pārejoši mežu apgabali, krūmi </t>
  </si>
  <si>
    <t>*7672</t>
  </si>
  <si>
    <t>6.49</t>
  </si>
  <si>
    <t>CLC (Corine Land Cover) klases nosaukums</t>
  </si>
  <si>
    <t>2004</t>
  </si>
  <si>
    <t>2005</t>
  </si>
  <si>
    <t>2006</t>
  </si>
  <si>
    <t>2007</t>
  </si>
  <si>
    <t>2008</t>
  </si>
  <si>
    <t>Lauksaimniecība</t>
  </si>
  <si>
    <t>Zemes izmantošana, zemes izmantošanas maiņa un mežsaimniecība</t>
  </si>
  <si>
    <t>AVOTS: LVĢMA, 2008</t>
  </si>
  <si>
    <t>AVOTS: CSP</t>
  </si>
  <si>
    <t>AVOTS: Latvijas Zivju resursu aģentūra</t>
  </si>
  <si>
    <t>AVOTS: LVĢMA</t>
  </si>
  <si>
    <t>Derīgo izrakteņu krājumi un ieguves apjomi (milj. tonnu)</t>
  </si>
  <si>
    <t>Derīgais izraktenis</t>
  </si>
  <si>
    <t>krājumi</t>
  </si>
  <si>
    <t>ieguve</t>
  </si>
  <si>
    <t>dolomīts</t>
  </si>
  <si>
    <t>ģipšakmens</t>
  </si>
  <si>
    <t>kaļķakmens</t>
  </si>
  <si>
    <t>smilts</t>
  </si>
  <si>
    <t>smilts-grants</t>
  </si>
  <si>
    <t>māls</t>
  </si>
  <si>
    <t>kvarca smilts</t>
  </si>
  <si>
    <t>kūdra</t>
  </si>
  <si>
    <t>AVOTS: CSP, LVĢMC, Valsts meža dienests</t>
  </si>
  <si>
    <t>AVOTS: LHEI</t>
  </si>
  <si>
    <t>AVOTS: LVĢMA, 2008.</t>
  </si>
  <si>
    <t>Dīķa naktssikspārņu pieaugušo mātīšu vidējais skaits vasaras mītnēs</t>
  </si>
  <si>
    <t>AVOTS: Radiācijas drošības centrs</t>
  </si>
  <si>
    <t>5.lpp (tabula)</t>
  </si>
  <si>
    <t>14.lpp (tabula)</t>
  </si>
  <si>
    <t>AVOTS: Dabas aizsardzības pārvalde, 2010</t>
  </si>
  <si>
    <t>AVOTS: Valsts augu aizsardzības dienests, Vides ministrija 2008</t>
  </si>
  <si>
    <t>AVOTS: Valsts augu aizsardzības dienests</t>
  </si>
  <si>
    <t>AVOTS: Valsts mežu dienests</t>
  </si>
  <si>
    <t>dabisko meža biotopu kopējā platība (tūkst. ha) (tekstā, 22.lpp.)</t>
  </si>
  <si>
    <t>AVOTS: CSP, ZM, 2008.</t>
  </si>
  <si>
    <t>AVOTS: Bīstamo atkritumu pārvaldības valsts aģentūra</t>
  </si>
  <si>
    <t>AVOTS: LVĢMC</t>
  </si>
  <si>
    <t>2008*</t>
  </si>
  <si>
    <t>*Kopš 2008. g. vairs netiek noteikti tādi mikrobioloģiskie rādītāji kā kopējais koliformu baktēriju un Salmonellu skaits, bet tiek analizēti 2 mikrobioloģiskie rādītāji - E. Coli un zarnu enterokoku skaits. Līdz 2008. gadam zarnu enterokoku skaits parasti netika noteikts.</t>
  </si>
  <si>
    <t>AVOTS: Sabiedrības veselības inspekcija</t>
  </si>
  <si>
    <t>Valmieras</t>
  </si>
  <si>
    <t>Salacas laša un taimiņa smoltu produkcija (smoltu skaits, tūkst.)</t>
  </si>
  <si>
    <t>Saskaņā ar 2010. MK noteik. Nr.193, 1.pielikuma 3.1.2. apakšpunktu, kadastra informācijas sistēmā ir uzkrāta informācija par zemes vienībām, kurām kā lietošanas veids ir noteikts "lauksaimniecībā izmantojamā zeme"</t>
  </si>
  <si>
    <t>2008.Informācija šādā griezumā netiek uzkrāta kadastra informācijas sistēmā -VZD</t>
  </si>
  <si>
    <t>AVOTS: CSB</t>
  </si>
  <si>
    <t>AVOTS: CSB, Valsts zemes dienests</t>
  </si>
  <si>
    <t>AVOTS: LVĢMC, PVD</t>
  </si>
  <si>
    <t>Lauku putnu indekss</t>
  </si>
  <si>
    <t>LFBI  (Latvian Farmland Bird Index)</t>
  </si>
  <si>
    <t>EFBI  (Europe Farmland Bird Index)</t>
  </si>
  <si>
    <t>23.lpp.</t>
  </si>
  <si>
    <t>104,5*</t>
  </si>
  <si>
    <t>108*</t>
  </si>
  <si>
    <t>* indekss saskaņā ar Eiropas prasībām</t>
  </si>
  <si>
    <t>Griežu ligzdošanas indeksa izmaiņas Latvijā</t>
  </si>
  <si>
    <t>24.lpp.</t>
  </si>
  <si>
    <t>AVOTS: LVĢMA (1989-2007)</t>
  </si>
  <si>
    <t>67,22*</t>
  </si>
  <si>
    <t>1697.948</t>
  </si>
  <si>
    <t>5.637</t>
  </si>
  <si>
    <t>1735.401*</t>
  </si>
  <si>
    <t>2.695</t>
  </si>
  <si>
    <t>92.840</t>
  </si>
  <si>
    <t>0.349</t>
  </si>
  <si>
    <t>92.495</t>
  </si>
  <si>
    <t>0.175</t>
  </si>
  <si>
    <t>546.450</t>
  </si>
  <si>
    <t>0.516</t>
  </si>
  <si>
    <t>545.934</t>
  </si>
  <si>
    <t>0.462</t>
  </si>
  <si>
    <t>1752.758</t>
  </si>
  <si>
    <t>6.000</t>
  </si>
  <si>
    <t>1814.593*</t>
  </si>
  <si>
    <t>2.996</t>
  </si>
  <si>
    <t>6.516</t>
  </si>
  <si>
    <t>1880.238*</t>
  </si>
  <si>
    <t>3.524</t>
  </si>
  <si>
    <t>890.322</t>
  </si>
  <si>
    <t>0.450</t>
  </si>
  <si>
    <t>889.872</t>
  </si>
  <si>
    <t>0.257</t>
  </si>
  <si>
    <t>80.621</t>
  </si>
  <si>
    <t>0.012</t>
  </si>
  <si>
    <t>80.609</t>
  </si>
  <si>
    <t>0.018</t>
  </si>
  <si>
    <t>768.007</t>
  </si>
  <si>
    <t>0.865</t>
  </si>
  <si>
    <t>767.142</t>
  </si>
  <si>
    <t>0.855</t>
  </si>
  <si>
    <t>* 01.01.2008.- 01.01.2009.gadā izpētīti 43,09 milj.t dolomīta ; 67,835 milj.t smilts un 26.537 milj.t smilts-grants krājumu.</t>
  </si>
  <si>
    <r>
      <t>*</t>
    </r>
    <r>
      <rPr>
        <sz val="11"/>
        <rFont val="Times New Roman"/>
        <family val="1"/>
      </rPr>
      <t>nenoteiktības aprēķināšanai izmantots pārklāšanās koeficients k=2 (95% ticamamība)</t>
    </r>
  </si>
  <si>
    <t>Piezīmes; 2007.gadā augsnes un ezeru ūdeņu paraugi netika noņemti</t>
  </si>
  <si>
    <t>Cs 137 saturs (augsnes virskārtā)</t>
  </si>
  <si>
    <t>Paraugu ņemšanas datums, laiks (sākums/beigas)</t>
  </si>
  <si>
    <t>Parametri</t>
  </si>
  <si>
    <t>Mērv.</t>
  </si>
  <si>
    <t>nenoteikt., % pie k=2 (95% ticamība)</t>
  </si>
  <si>
    <t xml:space="preserve">02.03.2007. </t>
  </si>
  <si>
    <t>DAUGAVA, upes grīva</t>
  </si>
  <si>
    <t>Σa</t>
  </si>
  <si>
    <t>&lt;0,04</t>
  </si>
  <si>
    <t>na</t>
  </si>
  <si>
    <t>Σβ</t>
  </si>
  <si>
    <t>Cs-137</t>
  </si>
  <si>
    <t>Bq/L</t>
  </si>
  <si>
    <t>&lt;0,01</t>
  </si>
  <si>
    <t xml:space="preserve">22.03.2007. </t>
  </si>
  <si>
    <t>Daugavpils, Daugava</t>
  </si>
  <si>
    <t>&lt;0,2</t>
  </si>
  <si>
    <t xml:space="preserve">23.04.2007. </t>
  </si>
  <si>
    <t>&lt;0,07</t>
  </si>
  <si>
    <t xml:space="preserve">17.01.2008 11:50 </t>
  </si>
  <si>
    <r>
      <t>Σ</t>
    </r>
    <r>
      <rPr>
        <sz val="10"/>
        <rFont val="Times New Roman"/>
        <family val="1"/>
      </rPr>
      <t>a</t>
    </r>
  </si>
  <si>
    <t>&lt;0,08</t>
  </si>
  <si>
    <r>
      <t>Σ</t>
    </r>
    <r>
      <rPr>
        <sz val="10"/>
        <rFont val="Times New Roman"/>
        <family val="1"/>
      </rPr>
      <t>β</t>
    </r>
  </si>
  <si>
    <t xml:space="preserve">14.02.2008 12:30 </t>
  </si>
  <si>
    <t xml:space="preserve">15.05.2008 12:30 </t>
  </si>
  <si>
    <t xml:space="preserve">05.06.2008. 11:10 </t>
  </si>
  <si>
    <t xml:space="preserve">21.08.2008. 12:09 </t>
  </si>
  <si>
    <t>04.09.2008.</t>
  </si>
  <si>
    <t>nn</t>
  </si>
  <si>
    <t>02.10.2008.</t>
  </si>
  <si>
    <t>&lt;0,1</t>
  </si>
  <si>
    <t>Radionuklīda cēzija 137Cs īpatnējā aktivitāte uz paraugu noņemšanas datumu, 2008.gads, augsne, AVOTS:LVĢMC</t>
  </si>
  <si>
    <t>Noņemšanas vieta/ Parauga veids</t>
  </si>
  <si>
    <t>Identifikācijas Nr.</t>
  </si>
  <si>
    <t>Testēšanas rezultāts ar nenoteiktību/</t>
  </si>
  <si>
    <t>(nenoteiktība procentos)</t>
  </si>
  <si>
    <t xml:space="preserve">Mērvienība </t>
  </si>
  <si>
    <t>augsne 0-5 cm</t>
  </si>
  <si>
    <t>RA08/5426</t>
  </si>
  <si>
    <t>3,4 ± 0,3 (8,0%)</t>
  </si>
  <si>
    <t>122 ± 10</t>
  </si>
  <si>
    <r>
      <t>Bq/m</t>
    </r>
    <r>
      <rPr>
        <vertAlign val="superscript"/>
        <sz val="11"/>
        <rFont val="Times New Roman"/>
        <family val="1"/>
      </rPr>
      <t>2</t>
    </r>
  </si>
  <si>
    <r>
      <t>Demene</t>
    </r>
    <r>
      <rPr>
        <sz val="11"/>
        <rFont val="Times New Roman"/>
        <family val="1"/>
      </rPr>
      <t xml:space="preserve"> </t>
    </r>
  </si>
  <si>
    <t>augsne 5-10 cm</t>
  </si>
  <si>
    <t>RA08/5427</t>
  </si>
  <si>
    <t>4,4 ± 0,3 (7,4%)</t>
  </si>
  <si>
    <t>163 ± 12</t>
  </si>
  <si>
    <t>RA08/5428</t>
  </si>
  <si>
    <t>7,4 ± 0,4 (5,6%)</t>
  </si>
  <si>
    <t>214 ± 13</t>
  </si>
  <si>
    <t>RA08/5429</t>
  </si>
  <si>
    <t>7,2 ± 0,6 (7,6%)</t>
  </si>
  <si>
    <t>271 ± 21</t>
  </si>
  <si>
    <t>augsne 0-5cm</t>
  </si>
  <si>
    <t>RA08/7221</t>
  </si>
  <si>
    <t>9,0 ± 0,6 (7,1%)</t>
  </si>
  <si>
    <t>205 ± 15</t>
  </si>
  <si>
    <t>RA08/7222</t>
  </si>
  <si>
    <t>14,2 ± 1,1 (7,9%)</t>
  </si>
  <si>
    <t>Balvi</t>
  </si>
  <si>
    <t>RA08/7239</t>
  </si>
  <si>
    <t>6,7 ± 0,5 (7,7%)</t>
  </si>
  <si>
    <t>229 ± 18</t>
  </si>
  <si>
    <t>RA08/7240</t>
  </si>
  <si>
    <t>8,0 ± 0,5 (6,7%)</t>
  </si>
  <si>
    <t>270 ± 19</t>
  </si>
  <si>
    <t>Liepāja (Cimdenieki)</t>
  </si>
  <si>
    <t>RA08/7241</t>
  </si>
  <si>
    <t>39,1 ± 2,6 (6,7%)</t>
  </si>
  <si>
    <t>816 ± 57</t>
  </si>
  <si>
    <t>RA08/7242</t>
  </si>
  <si>
    <t>20,8 ± 1,4 (6,7%)</t>
  </si>
  <si>
    <t>627 ± 43</t>
  </si>
  <si>
    <t>Ventspils (Lībciems)</t>
  </si>
  <si>
    <t>RA08/7243</t>
  </si>
  <si>
    <t>11,9 ± 0,9 (7,3%)</t>
  </si>
  <si>
    <t>256 ± 19</t>
  </si>
  <si>
    <t>RA08/7244</t>
  </si>
  <si>
    <t>9,4 ± 0,8 (8,1%)</t>
  </si>
  <si>
    <t>259 ± 21</t>
  </si>
  <si>
    <t>Tekstā - Jāņem ārā administratīvais sadalījums  pa rajoniem, kas mainīts 1.03.2010.</t>
  </si>
  <si>
    <t>Poligonu skaits 2006. gadā</t>
  </si>
  <si>
    <t xml:space="preserve">N kop. μg/l </t>
  </si>
  <si>
    <t xml:space="preserve">P kop. μg/l </t>
  </si>
  <si>
    <t>indikators (ūdens mikrobioloģiskās kvalitātes neatbilstības peldsezonā) galīgi neatbilst jaunajai direktīvai, ko Latvija sāka ieviest 2008.gadā, tāpēc vispār būtu ignorējams un šobrīd vairs nepieminams. Veselības inspekcija ir ierosinājuši šogad noteikumu grozījumos to aizstāt ar  šādu indikatoru - peldvietas ar vismaz pietiekamas kvalitātes prasībām atbilstošu ūdens kvalitāti.</t>
  </si>
  <si>
    <t>Ūdens izmantošana pa tautsaimniecības nozarēm milj.m3/gadā</t>
  </si>
  <si>
    <t>2009.g.</t>
  </si>
  <si>
    <t>2008.g</t>
  </si>
  <si>
    <t>AVOTS: ZM</t>
  </si>
  <si>
    <t>http://www.vzd.gov.lv/sakums/publikacijas-un-statistika/citas-publikacijas/</t>
  </si>
  <si>
    <t>AVOTS: VZD</t>
  </si>
  <si>
    <t>2009.uz 01.01.2010</t>
  </si>
  <si>
    <t>2009.*</t>
  </si>
  <si>
    <t>Peldvietu ūdens ilglaicīgās mikrobioloģiskās kvalitātes prasībām neatbilstoša peldvietas (potenciāli apdraudētas peldvietas, kuru ūdens kvalitāte var epizodiski pasliktināties), % no visām monitorētajām peldvietām.</t>
  </si>
  <si>
    <t>Visas peldvietas</t>
  </si>
  <si>
    <t>Upju peldvietas</t>
  </si>
  <si>
    <t>Ezeru un ūdenskrātuvju peldvietas</t>
  </si>
  <si>
    <t>Meža ugunsgrēku platība, ha</t>
  </si>
  <si>
    <t xml:space="preserve">Vidējais sezonu sāļums, PSU </t>
  </si>
  <si>
    <t>2008.gadā</t>
  </si>
  <si>
    <t>I 2009</t>
  </si>
  <si>
    <t>II 2009</t>
  </si>
  <si>
    <t>III 2009</t>
  </si>
  <si>
    <t>IV 2009</t>
  </si>
  <si>
    <t>V 2009</t>
  </si>
  <si>
    <t>VI 2009</t>
  </si>
  <si>
    <t>VII 2009</t>
  </si>
  <si>
    <t>VIII 2009</t>
  </si>
  <si>
    <t>IX 2009</t>
  </si>
  <si>
    <t>X 2009</t>
  </si>
  <si>
    <t>XI 2009</t>
  </si>
  <si>
    <t>XII 2009</t>
  </si>
  <si>
    <t>2009/2010</t>
  </si>
  <si>
    <t>viss slānis</t>
  </si>
  <si>
    <t>0-10 m</t>
  </si>
  <si>
    <t>&gt;29 m</t>
  </si>
  <si>
    <t>datus sagatavoja D.Fedoroviča, 14.02.2011</t>
  </si>
  <si>
    <t>10.90</t>
  </si>
  <si>
    <t>gada vidējais sezonu skābeklis piegrunts slānī(ml/l)</t>
  </si>
  <si>
    <r>
      <t xml:space="preserve">*dati ievākti vienu reizi katrā sezonā, tādējādi atspoguļo ievākšanas brīža situāciju, </t>
    </r>
    <r>
      <rPr>
        <b/>
        <sz val="10"/>
        <rFont val="Arial"/>
        <family val="2"/>
      </rPr>
      <t>ne vidējās vērtības sezonā</t>
    </r>
  </si>
  <si>
    <t>AVOTS: LVĢMA/  LVĢMC</t>
  </si>
  <si>
    <t xml:space="preserve">AVOTS: LVĢMA/  LVĢMC </t>
  </si>
  <si>
    <t>AVOTS: Dabas aizsardzības pārvalde, 2010, 2011.</t>
  </si>
  <si>
    <t>AVOTS: DAP, 2011</t>
  </si>
  <si>
    <t>Īpaši aizsargājamo teritoriju platība</t>
  </si>
  <si>
    <t>699763 ha - 11% no Latvijas kopplatības</t>
  </si>
  <si>
    <t>Ziemeļvidzemes biosfēras rezervāta platība</t>
  </si>
  <si>
    <t xml:space="preserve">475514 ha </t>
  </si>
  <si>
    <t>Krāslavas</t>
  </si>
  <si>
    <t>skaits</t>
  </si>
  <si>
    <t>platība, ha</t>
  </si>
  <si>
    <t>AVOTS: Dabas aizsardzības pārvalde, 2010,2011.</t>
  </si>
  <si>
    <t>Natura 2000 teritoriju kopējā platība Latvijā</t>
  </si>
  <si>
    <t xml:space="preserve">599515,3 ha </t>
  </si>
  <si>
    <t>AVOTS: Dabas aizsardzības pārvalde, 2011.</t>
  </si>
  <si>
    <t>platība,ha</t>
  </si>
  <si>
    <t>AVOTS: Dabas aizsardzības pārvalde, 2010, 2011</t>
  </si>
  <si>
    <t>2010.</t>
  </si>
  <si>
    <t>dati par 2010. netika iegūti, jo nebija finansējuma monitoringa veikšanai</t>
  </si>
  <si>
    <t>AVOTS: Dabas aizsardzības pārvalde, 2010,2011</t>
  </si>
  <si>
    <t>68,62*</t>
  </si>
  <si>
    <t>AVOTS: ZM, 2011.</t>
  </si>
  <si>
    <t>Mikroliegumu skaits ārpus ĪADT pa rajoniem</t>
  </si>
  <si>
    <t>AVOTS: LVĢMA/ LVĢMC</t>
  </si>
  <si>
    <t>Ar dzeltenu krāsu izgaismotie dati ietverti nacionālajā ziņojumā par vides stāvokli</t>
  </si>
  <si>
    <t>Reģenerētā iepakojuma sadalījums pa materiālu veidiem 2007. gadā (tonnas/%)</t>
  </si>
  <si>
    <t>AVOTS: LVĢMA, 2009</t>
  </si>
  <si>
    <t>Piesārņojošo vielu koncentrācijas</t>
  </si>
  <si>
    <t>AVOTS: LVĢMC, 2011</t>
  </si>
  <si>
    <t>17.lpp. tekstā maināmi skaitļi:</t>
  </si>
  <si>
    <t>uz  2009.g.beigām</t>
  </si>
  <si>
    <t xml:space="preserve">Piezīme: 2007.gadā novērtējums veikts pēc E.coli un kopējo koliformu skaita ūdenī, bet no 2008.gada – tikai pēc E.coli, jo kopējās koliformas vairs netiek noteiktas, līdz ar to objektīvs novērtējums  sākot no 2008.gada.  Analoģiski dati būs arī par 2010.gadu, bet ar 2011.gadu būs pietiekami datu, lai sāktu novērtēt pēc jaunās peldūdeņu direktīvas, kas prasa novērtēt pēc 4 secīgu peldsezonu datiem (un uz to balstās VI ieteiktais jaunais vides indikators).
</t>
  </si>
  <si>
    <t>Pēc sarakstes ar veselības inspekciju (VI) 2011.g. janvārī</t>
  </si>
  <si>
    <r>
      <t>Gamma fona summārā gada doza (</t>
    </r>
    <r>
      <rPr>
        <b/>
        <sz val="10"/>
        <rFont val="Arial"/>
        <family val="0"/>
      </rPr>
      <t>μ</t>
    </r>
    <r>
      <rPr>
        <b/>
        <sz val="10"/>
        <rFont val="Arial"/>
        <family val="2"/>
      </rPr>
      <t>Sv) novērojumu stacijās Latvijā</t>
    </r>
  </si>
  <si>
    <t>Cs 137 un Sr 90 saturs virszemes ūdeņos</t>
  </si>
  <si>
    <t>Nav iespējams šo tabulu turpināt, jo  paraugi netika vairs ņemti kopš 2007.gada.</t>
  </si>
  <si>
    <t xml:space="preserve"> AVOTS:LVĢMC</t>
  </si>
  <si>
    <t>Rezultāts</t>
  </si>
  <si>
    <t>3,6 ± 0,5 (14%)</t>
  </si>
  <si>
    <t>157 ± 22</t>
  </si>
  <si>
    <t>4,9 ± 0,5 (9,4%)</t>
  </si>
  <si>
    <t>4,6 ± 0,3 (7,4%)</t>
  </si>
  <si>
    <t>4,4 ± 0,3 (7,9%)</t>
  </si>
  <si>
    <t>17,7 ± 1,2 (6,7%)</t>
  </si>
  <si>
    <t>20,3 ± 2,7 (13%)</t>
  </si>
  <si>
    <t>11,9 ± 1,6 (13%)</t>
  </si>
  <si>
    <t>11,9 ± 0,8 (6,9%)</t>
  </si>
  <si>
    <t>18,9±1,3 (6,6)</t>
  </si>
  <si>
    <t>8,7 ± 0,6 (6,9%)</t>
  </si>
  <si>
    <t>nn - nav noteikts</t>
  </si>
  <si>
    <t>Radionuklīda cēzija 137Cs īpatnējā radioaktivitāte, augsne</t>
  </si>
  <si>
    <t>2008. g.</t>
  </si>
  <si>
    <t>2010.g.</t>
  </si>
  <si>
    <t>&lt;0,01 - &lt;0,1 Bq/l</t>
  </si>
  <si>
    <t>0,0003 - 0,004 Bq/l</t>
  </si>
  <si>
    <t>&lt;0,05 
Bq/l</t>
  </si>
  <si>
    <t>&lt;0,2 - 0,60 Bq/l</t>
  </si>
  <si>
    <t>&lt;0,2 Bq/l</t>
  </si>
  <si>
    <t>rezult.</t>
  </si>
  <si>
    <t>27.05.2009</t>
  </si>
  <si>
    <t>Daugava, Daugavpils, 3 km augšup</t>
  </si>
  <si>
    <t>Daugava, Rīga, upes grīva</t>
  </si>
  <si>
    <t>&lt;0,05</t>
  </si>
  <si>
    <t>0,3</t>
  </si>
  <si>
    <t>0,06</t>
  </si>
  <si>
    <t>Plekste*</t>
  </si>
  <si>
    <t>*plekste īsti vairs tajā tabulā neiederas, jo no 2008.gada vairs nav limitēta suga, bet kas trūkst – tas ir lasis! -ZM komentārs</t>
  </si>
  <si>
    <t xml:space="preserve">Izmaiņas (%) </t>
  </si>
  <si>
    <t>Sertificētās lauksaimniecības platības, tūkst. ha</t>
  </si>
  <si>
    <t>vairāk kā 140</t>
  </si>
  <si>
    <t>Sertificētas bioloģiskās lauksaimniecības platības, tūkst. ha</t>
  </si>
  <si>
    <t>Uzsākts pārejas periods, tūkst. ha</t>
  </si>
  <si>
    <t>Pārejas periodā, tūkst. ha</t>
  </si>
  <si>
    <t>nepilni 14</t>
  </si>
  <si>
    <t>Saimniecību skaits, kas nodarbojas ar bioloģisko lauksaimniecību</t>
  </si>
  <si>
    <t>no tām:</t>
  </si>
  <si>
    <t>bioloģiskās lauksaimniecības uzņēmumi</t>
  </si>
  <si>
    <t>sertifikāts par pārejas periodu uz bioloģisko saimniekošanu</t>
  </si>
  <si>
    <t>Uzsākts pārejas periods</t>
  </si>
  <si>
    <t>Vides rādītāji Latvijā 2009.gadā</t>
  </si>
  <si>
    <t>*Sākot ar 2006.gadu mainījās informācijas avots meža statistikai. 2004.gadā tika uzsākta meža statistiskās inventarizācijas (turpmāk- MSI) datu ieguve, ko veic Mežzinātnes institūts „Silava”. Pirmie rezultāti tika publicēti 2006.gadā. Šobrīd ir pabeigts pirmais MSI cikls (2004-2008.gads) un dati ir aktualizēti. Kopējā krāja šajā periodā ir 631 milj. m3. Kopējā krāja 2004., 2005., 2006., 2007. un 2008.gadā ir vienāda (631 milj. m3). Par 2004. un 2005.gadu var izmantot VMD datus, bet jāņem vērā, ka VMD dati un MSI dati nav savstarpēji salīdzināmi. Šis pats skaitlis kopējās mežaudžu krājas raksturošanai tiks izmantots arī par turpmākajiem gadiem - 2009-2012. līdz MSI 2.cikla beigām, kas beidzas 2013.gadā.- Informācija no ZM.</t>
  </si>
  <si>
    <t>2009.g.*</t>
  </si>
  <si>
    <t>2008.g.</t>
  </si>
  <si>
    <t>*Sākot ar 2006.gadu mainījās informācijas avots meža statistikai. Meža inventarizācijas darbs tiek organizēts piecu gadu ciklos, katru gadu uzmērot vienu piekto daļu no kopējā valstī izvietoto parauglaukumu skaita. Beidzoties vienam inventarizācijas ciklam, tiek iegūta statistiski precīza informācija par meža resursiem visā Latvijas teritorijā. Līdz nākošā cikla informācijas iegūšanai (informācija uz 2014.g. 1.aprīli laika periodam no 2009.- 2013.gadam) Latvijas meža raksturošanai tiek izmantoti iepriekšējā meža statistikās inventarizācijas cikla dati (informācija uz 2009.gada 1.aprīli laika periodam no 2004.-2008.gadam).</t>
  </si>
  <si>
    <r>
      <t>Virszemes ūdens radioaktivitātes dati 2007-2010. Cēzijs-137, kopējā alfa radioaktivitāte un kopējā beta radioaktivitāte.</t>
    </r>
    <r>
      <rPr>
        <sz val="10"/>
        <rFont val="Arial"/>
        <family val="0"/>
      </rPr>
      <t xml:space="preserve"> Stroncija analīzes netika veiktas. 
</t>
    </r>
  </si>
  <si>
    <t>Ilggadīgā norma (1961.-2005.)</t>
  </si>
  <si>
    <t>Ilggadīgā norma (1961.-2010.)</t>
  </si>
  <si>
    <t xml:space="preserve">2010. </t>
  </si>
  <si>
    <t>33731*</t>
  </si>
  <si>
    <t>*var tikt precizēta</t>
  </si>
  <si>
    <t>2010.**</t>
  </si>
  <si>
    <t>2009.***</t>
  </si>
  <si>
    <t>2010.***</t>
  </si>
  <si>
    <t>* Provizoriskā ekoloģiskā kvalitāte attiecināma uz 2009. gada ziemas, pavasara, vasaras sezonu</t>
  </si>
  <si>
    <t>** Provizoriskā ekoloģiskā kvalitāte attiecināma uz 2010. gada vasaras - rudens sezonu</t>
  </si>
  <si>
    <r>
      <t>*** 2009.gada slodžu aprēķinā trūkstošie P</t>
    </r>
    <r>
      <rPr>
        <vertAlign val="subscript"/>
        <sz val="10"/>
        <rFont val="Arial"/>
        <family val="2"/>
      </rPr>
      <t>kop</t>
    </r>
    <r>
      <rPr>
        <sz val="10"/>
        <rFont val="Arial"/>
        <family val="0"/>
      </rPr>
      <t xml:space="preserve"> un N</t>
    </r>
    <r>
      <rPr>
        <vertAlign val="subscript"/>
        <sz val="10"/>
        <rFont val="Arial"/>
        <family val="2"/>
      </rPr>
      <t>kop</t>
    </r>
    <r>
      <rPr>
        <sz val="10"/>
        <rFont val="Arial"/>
        <family val="0"/>
      </rPr>
      <t xml:space="preserve"> koncentrāciju dati tika aizvietoti ar 2008.g.datiem; 2010.gadā - ar 2009. vai 2008.g.datiem</t>
    </r>
  </si>
  <si>
    <t>I 2010</t>
  </si>
  <si>
    <t>II 2010</t>
  </si>
  <si>
    <t>III 2010</t>
  </si>
  <si>
    <t>IV 2010</t>
  </si>
  <si>
    <t>V 2010</t>
  </si>
  <si>
    <t>VI 2010</t>
  </si>
  <si>
    <t>VII 2010</t>
  </si>
  <si>
    <t>VIII 2010</t>
  </si>
  <si>
    <t>IX 2010</t>
  </si>
  <si>
    <t>X 2010</t>
  </si>
  <si>
    <t>XI 2010</t>
  </si>
  <si>
    <t>XII 2010</t>
  </si>
  <si>
    <t>21*</t>
  </si>
  <si>
    <t>*izdarīts pārrēķins 2011.gadā</t>
  </si>
  <si>
    <t>***</t>
  </si>
  <si>
    <t>N kop.  μg/m2</t>
  </si>
  <si>
    <t>S kop.  μg/m2</t>
  </si>
  <si>
    <t>Sēra (S) un slāpekļa (N) kopējie nosēdumi (Skop. usn Nkop.) pārrobežu gaisa piesārņojuma novērojumu stacijā,  μg/m2</t>
  </si>
  <si>
    <t>*** - S kop. un N kop. nosēdumus Rucavā un Zosēnos  nav iespējams aprēķināt, tā kā 2010. gadā netika veikti SO2 un NO2  novērojumi, jo atmosfēras gaisa gaisa piesārņojuma izplatības lielos attālumos (EMEP) un globālā atmosfēras novērojumu reģionālā līmeņa (GAW) novērojumi netika iekļauti atsevišķu pārvaldes uzdevumu deleģēšanas līgumā starp VARAM un LVĢMC.</t>
  </si>
  <si>
    <t>tūkstots tonnu CO2 ekv. (dati uz 15.03.2011)</t>
  </si>
  <si>
    <t>2009</t>
  </si>
  <si>
    <t>Enerģētika (ieskaitot Transportu)</t>
  </si>
  <si>
    <t>AVOTS: LVĢMC, 2011.</t>
  </si>
  <si>
    <t>Kopējās emisijas (Gg) saskaņā ar 2011. gada SEG inventarizāciju (dati uz 15.03.2011)</t>
  </si>
  <si>
    <t>NOx</t>
  </si>
  <si>
    <t>CO</t>
  </si>
  <si>
    <t>2009. gada emisijas nozaru griezumā</t>
  </si>
  <si>
    <t>NA</t>
  </si>
  <si>
    <t>NA,NO</t>
  </si>
  <si>
    <t>NO</t>
  </si>
  <si>
    <t>NA,NE,NO</t>
  </si>
  <si>
    <t>Rg+PR=52.,50.,48.,46.,44.,42 μg/m3 (2004-2009) graf.</t>
  </si>
  <si>
    <t>izmaiņas, kas iesniegtas 2011.g. Novembrī</t>
  </si>
  <si>
    <t>2009.gadā</t>
  </si>
  <si>
    <t>uz 2011.g. novembri vietu sadalījums:</t>
  </si>
  <si>
    <t>%, no radītā pa plūsmām</t>
  </si>
  <si>
    <t>%_no kopejā</t>
  </si>
  <si>
    <t>2010.*</t>
  </si>
  <si>
    <t>datus sagatavoja D.Fedoroviča, 14.02.2011; 21.11.2011.</t>
  </si>
  <si>
    <t>datus sagatavoja D.Fedoroviča, 14.02.2011;21.11.2011.</t>
  </si>
  <si>
    <t>*Tā kā 2010.gadā ir  tikai divu reisu dati, gada vidējo skābekli nevar aprēķināt, jo nav zināmas minimālās rudens skābekļa vērtības.</t>
  </si>
  <si>
    <t>datus sagatavoja D.Fedoroviča, 21.11.2011.</t>
  </si>
  <si>
    <t>** 2010. gadā bija tikai divi sezonu reisi - pavasara un rudens, šeit nevar būt runa par gada vidējiem, vienīgi par pavasara - vasaras vidējo. Tabulā hlorofila gada vidējo īstenībā nemaz nedrīkst likt, jo vidējais no pavasara un vasaras reisiem ir lielāks nekā patiesais gada vidējais, jo nebija reisa ziemā, kad hlorofila vērtības ir minimālās.
Pie kam Baltijas jūrā pavasara reisa laikā aļģu "ziedēšana" vairs nebija novērojama.</t>
  </si>
  <si>
    <t>%_no kopējā</t>
  </si>
  <si>
    <t>2010/2011</t>
  </si>
  <si>
    <t>2010. uz 01.01.2011.</t>
  </si>
  <si>
    <t>Zem ūdeņiem (ūdens objektu zeme)</t>
  </si>
  <si>
    <t>Pagalmi (zeme zemēkām un pagalmiem)</t>
  </si>
  <si>
    <t>Ceļi (zeme zem ceļiem)</t>
  </si>
  <si>
    <t xml:space="preserve">Izmantotās lauksaimniecībā izmantojamās zemes sadalījums (%) </t>
  </si>
  <si>
    <t xml:space="preserve">AVOTS: CSB, </t>
  </si>
  <si>
    <t>* Ar 2010.gadu regulāri tiek monitorētas 47 peldvietas (iepriekš 274-276), tāpēc salīdzinājums ar iepriekšējiem gadiem jāizdara uzmanīgi. 2010.gadā bija tikai 2 upju peldvietas, no kurām 1 kvalitāte bija neatbilstoša.</t>
  </si>
</sst>
</file>

<file path=xl/styles.xml><?xml version="1.0" encoding="utf-8"?>
<styleSheet xmlns="http://schemas.openxmlformats.org/spreadsheetml/2006/main">
  <numFmts count="2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0"/>
    <numFmt numFmtId="179" formatCode="0.000000"/>
  </numFmts>
  <fonts count="33">
    <font>
      <sz val="10"/>
      <name val="Arial"/>
      <family val="0"/>
    </font>
    <font>
      <b/>
      <sz val="10"/>
      <name val="Arial"/>
      <family val="2"/>
    </font>
    <font>
      <sz val="8"/>
      <name val="Arial"/>
      <family val="0"/>
    </font>
    <font>
      <b/>
      <sz val="10"/>
      <name val="Times New Roman"/>
      <family val="1"/>
    </font>
    <font>
      <sz val="10"/>
      <name val="Times New Roman"/>
      <family val="1"/>
    </font>
    <font>
      <b/>
      <vertAlign val="subscript"/>
      <sz val="10"/>
      <name val="Times New Roman"/>
      <family val="1"/>
    </font>
    <font>
      <b/>
      <vertAlign val="superscript"/>
      <sz val="10"/>
      <name val="Times New Roman"/>
      <family val="1"/>
    </font>
    <font>
      <sz val="12"/>
      <name val="Times New Roman"/>
      <family val="1"/>
    </font>
    <font>
      <b/>
      <sz val="11"/>
      <name val="Times New Roman"/>
      <family val="1"/>
    </font>
    <font>
      <b/>
      <vertAlign val="subscript"/>
      <sz val="11"/>
      <name val="Times New Roman"/>
      <family val="1"/>
    </font>
    <font>
      <b/>
      <vertAlign val="superscript"/>
      <sz val="11"/>
      <name val="Times New Roman"/>
      <family val="1"/>
    </font>
    <font>
      <b/>
      <vertAlign val="superscript"/>
      <sz val="12"/>
      <name val="Times New Roman"/>
      <family val="1"/>
    </font>
    <font>
      <sz val="10"/>
      <name val="Symbol"/>
      <family val="1"/>
    </font>
    <font>
      <b/>
      <sz val="8"/>
      <name val="Arial"/>
      <family val="2"/>
    </font>
    <font>
      <sz val="8"/>
      <color indexed="8"/>
      <name val="Arial"/>
      <family val="2"/>
    </font>
    <font>
      <vertAlign val="subscript"/>
      <sz val="10"/>
      <name val="Arial"/>
      <family val="2"/>
    </font>
    <font>
      <sz val="11"/>
      <name val="Times New Roman"/>
      <family val="1"/>
    </font>
    <font>
      <vertAlign val="superscript"/>
      <sz val="11"/>
      <name val="Times New Roman"/>
      <family val="1"/>
    </font>
    <font>
      <sz val="11"/>
      <name val="Symbol"/>
      <family val="1"/>
    </font>
    <font>
      <sz val="12"/>
      <color indexed="8"/>
      <name val="Times New Roman"/>
      <family val="1"/>
    </font>
    <font>
      <vertAlign val="superscript"/>
      <sz val="12"/>
      <name val="Times New Roman"/>
      <family val="1"/>
    </font>
    <font>
      <b/>
      <sz val="9"/>
      <name val="Times New Roman"/>
      <family val="1"/>
    </font>
    <font>
      <sz val="9"/>
      <name val="Times New Roman"/>
      <family val="1"/>
    </font>
    <font>
      <b/>
      <sz val="11"/>
      <color indexed="8"/>
      <name val="Calibri"/>
      <family val="0"/>
    </font>
    <font>
      <u val="single"/>
      <sz val="10"/>
      <color indexed="12"/>
      <name val="Arial"/>
      <family val="0"/>
    </font>
    <font>
      <u val="single"/>
      <sz val="10"/>
      <color indexed="36"/>
      <name val="Arial"/>
      <family val="0"/>
    </font>
    <font>
      <b/>
      <sz val="12"/>
      <name val="Times New Roman"/>
      <family val="1"/>
    </font>
    <font>
      <b/>
      <sz val="14"/>
      <name val="Arial"/>
      <family val="2"/>
    </font>
    <font>
      <sz val="14"/>
      <name val="Arial"/>
      <family val="2"/>
    </font>
    <font>
      <sz val="10"/>
      <color indexed="12"/>
      <name val="Arial"/>
      <family val="0"/>
    </font>
    <font>
      <sz val="10"/>
      <color indexed="10"/>
      <name val="Arial"/>
      <family val="0"/>
    </font>
    <font>
      <sz val="9"/>
      <name val="Arial"/>
      <family val="2"/>
    </font>
    <font>
      <b/>
      <sz val="9"/>
      <name val="Arial"/>
      <family val="2"/>
    </font>
  </fonts>
  <fills count="7">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s>
  <borders count="24">
    <border>
      <left/>
      <right/>
      <top/>
      <bottom/>
      <diagonal/>
    </border>
    <border>
      <left style="thin"/>
      <right style="thin"/>
      <top style="thin"/>
      <bottom style="thin"/>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style="medium"/>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color indexed="8"/>
      </left>
      <right>
        <color indexed="63"/>
      </right>
      <top style="thin"/>
      <bottom style="thin"/>
    </border>
    <border>
      <left>
        <color indexed="63"/>
      </left>
      <right style="thin">
        <color indexed="8"/>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Protection="0">
      <alignment horizontal="left" vertical="center"/>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 fontId="22" fillId="0" borderId="0">
      <alignment/>
      <protection/>
    </xf>
  </cellStyleXfs>
  <cellXfs count="346">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1" xfId="0" applyBorder="1" applyAlignment="1">
      <alignment/>
    </xf>
    <xf numFmtId="0" fontId="0" fillId="0" borderId="1" xfId="0" applyBorder="1" applyAlignment="1">
      <alignment wrapText="1"/>
    </xf>
    <xf numFmtId="0" fontId="1" fillId="2" borderId="0" xfId="0" applyFont="1" applyFill="1" applyAlignment="1">
      <alignment wrapText="1"/>
    </xf>
    <xf numFmtId="0" fontId="1" fillId="2" borderId="1" xfId="0" applyFont="1" applyFill="1" applyBorder="1" applyAlignment="1">
      <alignment wrapText="1"/>
    </xf>
    <xf numFmtId="0" fontId="0" fillId="2" borderId="0" xfId="0" applyFill="1" applyAlignment="1">
      <alignment/>
    </xf>
    <xf numFmtId="0" fontId="0" fillId="2" borderId="1" xfId="0" applyFill="1" applyBorder="1" applyAlignment="1">
      <alignment/>
    </xf>
    <xf numFmtId="0" fontId="1" fillId="0" borderId="0" xfId="0" applyFont="1" applyAlignment="1">
      <alignment/>
    </xf>
    <xf numFmtId="0" fontId="1"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3" borderId="0" xfId="0" applyFill="1" applyAlignment="1">
      <alignment wrapText="1"/>
    </xf>
    <xf numFmtId="0" fontId="0" fillId="3" borderId="0" xfId="0" applyFill="1" applyAlignment="1">
      <alignment/>
    </xf>
    <xf numFmtId="0" fontId="1" fillId="4" borderId="0" xfId="0" applyFont="1" applyFill="1" applyAlignment="1">
      <alignment wrapText="1"/>
    </xf>
    <xf numFmtId="0" fontId="0" fillId="4" borderId="0" xfId="0" applyFill="1" applyAlignment="1">
      <alignment/>
    </xf>
    <xf numFmtId="0" fontId="0" fillId="0" borderId="1" xfId="0" applyFill="1" applyBorder="1" applyAlignment="1">
      <alignment/>
    </xf>
    <xf numFmtId="0" fontId="0" fillId="0" borderId="0" xfId="0" applyBorder="1" applyAlignment="1">
      <alignment wrapText="1"/>
    </xf>
    <xf numFmtId="0" fontId="0" fillId="0" borderId="0" xfId="0" applyBorder="1" applyAlignment="1">
      <alignment/>
    </xf>
    <xf numFmtId="0" fontId="12" fillId="0" borderId="0" xfId="0" applyFont="1" applyAlignment="1">
      <alignment/>
    </xf>
    <xf numFmtId="0" fontId="13" fillId="0" borderId="0" xfId="0" applyFont="1" applyAlignment="1">
      <alignment horizontal="right"/>
    </xf>
    <xf numFmtId="2" fontId="0" fillId="0" borderId="0" xfId="0" applyNumberFormat="1" applyAlignment="1">
      <alignment/>
    </xf>
    <xf numFmtId="2" fontId="0" fillId="0" borderId="0" xfId="0" applyNumberFormat="1" applyFill="1" applyAlignment="1">
      <alignment/>
    </xf>
    <xf numFmtId="0" fontId="0" fillId="0" borderId="0" xfId="0" applyNumberFormat="1" applyAlignment="1">
      <alignment/>
    </xf>
    <xf numFmtId="172" fontId="0" fillId="0" borderId="0" xfId="0" applyNumberFormat="1" applyAlignment="1">
      <alignment/>
    </xf>
    <xf numFmtId="10" fontId="0" fillId="0" borderId="0" xfId="0" applyNumberFormat="1" applyAlignment="1">
      <alignment/>
    </xf>
    <xf numFmtId="0" fontId="0" fillId="0" borderId="0" xfId="0" applyAlignment="1">
      <alignment horizontal="center"/>
    </xf>
    <xf numFmtId="1" fontId="0" fillId="0" borderId="0" xfId="0" applyNumberFormat="1" applyAlignment="1">
      <alignment horizontal="center"/>
    </xf>
    <xf numFmtId="173" fontId="0" fillId="0" borderId="0" xfId="0" applyNumberFormat="1" applyAlignment="1">
      <alignment horizontal="center"/>
    </xf>
    <xf numFmtId="0" fontId="0" fillId="0" borderId="0" xfId="0" applyAlignment="1">
      <alignment horizontal="center" wrapText="1"/>
    </xf>
    <xf numFmtId="2" fontId="0" fillId="0" borderId="1" xfId="0" applyNumberFormat="1" applyFill="1" applyBorder="1" applyAlignment="1">
      <alignment/>
    </xf>
    <xf numFmtId="0" fontId="0" fillId="0" borderId="0" xfId="0" applyFont="1" applyFill="1" applyAlignment="1">
      <alignment wrapText="1"/>
    </xf>
    <xf numFmtId="0" fontId="0" fillId="0" borderId="0" xfId="0" applyFill="1" applyBorder="1" applyAlignment="1">
      <alignment/>
    </xf>
    <xf numFmtId="0" fontId="0" fillId="2" borderId="0" xfId="0" applyFont="1" applyFill="1" applyBorder="1" applyAlignment="1">
      <alignment horizontal="center" vertical="top" wrapText="1"/>
    </xf>
    <xf numFmtId="0" fontId="1" fillId="2" borderId="0" xfId="0" applyFont="1" applyFill="1" applyBorder="1" applyAlignment="1">
      <alignment vertical="top" wrapText="1"/>
    </xf>
    <xf numFmtId="0" fontId="1"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Alignment="1">
      <alignment/>
    </xf>
    <xf numFmtId="0" fontId="0" fillId="2" borderId="0" xfId="0" applyFill="1" applyAlignment="1">
      <alignment wrapText="1"/>
    </xf>
    <xf numFmtId="0" fontId="0" fillId="4" borderId="0" xfId="0" applyFill="1" applyAlignment="1">
      <alignment wrapText="1"/>
    </xf>
    <xf numFmtId="0" fontId="0" fillId="4" borderId="0" xfId="0" applyFill="1" applyBorder="1" applyAlignment="1">
      <alignment wrapText="1"/>
    </xf>
    <xf numFmtId="0" fontId="0" fillId="2" borderId="0" xfId="0" applyFill="1" applyBorder="1" applyAlignment="1">
      <alignment wrapText="1"/>
    </xf>
    <xf numFmtId="0" fontId="0" fillId="5" borderId="0" xfId="0" applyFill="1" applyAlignment="1">
      <alignment/>
    </xf>
    <xf numFmtId="0" fontId="13" fillId="0" borderId="1" xfId="0" applyFont="1" applyBorder="1" applyAlignment="1">
      <alignment/>
    </xf>
    <xf numFmtId="0" fontId="14" fillId="0" borderId="1" xfId="0" applyFont="1" applyBorder="1" applyAlignment="1">
      <alignment/>
    </xf>
    <xf numFmtId="2" fontId="0" fillId="0" borderId="1" xfId="0" applyNumberFormat="1" applyBorder="1" applyAlignment="1">
      <alignment/>
    </xf>
    <xf numFmtId="0" fontId="1" fillId="0" borderId="1" xfId="0" applyFont="1" applyBorder="1" applyAlignment="1">
      <alignment/>
    </xf>
    <xf numFmtId="0" fontId="1" fillId="0" borderId="1" xfId="0" applyFont="1" applyFill="1" applyBorder="1" applyAlignment="1">
      <alignment/>
    </xf>
    <xf numFmtId="0" fontId="1" fillId="0" borderId="1" xfId="0" applyFont="1" applyFill="1" applyBorder="1" applyAlignment="1">
      <alignment wrapText="1"/>
    </xf>
    <xf numFmtId="0" fontId="0" fillId="0" borderId="1" xfId="0" applyFill="1" applyBorder="1" applyAlignment="1">
      <alignment wrapText="1"/>
    </xf>
    <xf numFmtId="0" fontId="0" fillId="0" borderId="1" xfId="0" applyBorder="1" applyAlignment="1">
      <alignment horizontal="right"/>
    </xf>
    <xf numFmtId="0" fontId="0" fillId="2" borderId="1" xfId="0" applyFont="1" applyFill="1" applyBorder="1" applyAlignment="1">
      <alignment/>
    </xf>
    <xf numFmtId="9" fontId="0" fillId="0" borderId="1" xfId="0" applyNumberFormat="1" applyBorder="1" applyAlignment="1">
      <alignment/>
    </xf>
    <xf numFmtId="172" fontId="0" fillId="0" borderId="1" xfId="0" applyNumberFormat="1" applyBorder="1" applyAlignment="1">
      <alignment/>
    </xf>
    <xf numFmtId="0" fontId="0" fillId="0" borderId="0" xfId="0" applyFill="1" applyBorder="1" applyAlignment="1">
      <alignment wrapText="1"/>
    </xf>
    <xf numFmtId="0" fontId="0" fillId="2" borderId="0" xfId="0" applyFill="1" applyBorder="1" applyAlignment="1">
      <alignment/>
    </xf>
    <xf numFmtId="0" fontId="0" fillId="4" borderId="0" xfId="0" applyFill="1" applyBorder="1" applyAlignment="1">
      <alignment/>
    </xf>
    <xf numFmtId="0" fontId="1" fillId="2" borderId="0" xfId="0" applyFont="1" applyFill="1" applyBorder="1" applyAlignment="1">
      <alignment wrapText="1"/>
    </xf>
    <xf numFmtId="0" fontId="0" fillId="3" borderId="0" xfId="0" applyFill="1" applyBorder="1" applyAlignment="1">
      <alignment/>
    </xf>
    <xf numFmtId="0" fontId="7" fillId="0" borderId="0" xfId="0" applyFont="1" applyAlignment="1">
      <alignment/>
    </xf>
    <xf numFmtId="0" fontId="0" fillId="0" borderId="1" xfId="0" applyFont="1" applyBorder="1" applyAlignment="1">
      <alignment/>
    </xf>
    <xf numFmtId="0" fontId="0" fillId="0" borderId="1" xfId="0" applyFont="1" applyFill="1" applyBorder="1" applyAlignment="1">
      <alignment/>
    </xf>
    <xf numFmtId="0" fontId="0" fillId="0" borderId="1" xfId="0" applyFont="1" applyFill="1" applyBorder="1" applyAlignment="1">
      <alignment horizontal="left"/>
    </xf>
    <xf numFmtId="0" fontId="16" fillId="0" borderId="0" xfId="0" applyFont="1" applyBorder="1" applyAlignment="1">
      <alignment vertical="top" wrapText="1"/>
    </xf>
    <xf numFmtId="0" fontId="18" fillId="0" borderId="0" xfId="0" applyFont="1" applyBorder="1" applyAlignment="1">
      <alignment horizontal="center" vertical="top" wrapText="1"/>
    </xf>
    <xf numFmtId="0" fontId="16" fillId="0" borderId="0" xfId="0" applyFont="1" applyBorder="1" applyAlignment="1">
      <alignment horizontal="center" vertical="top" wrapText="1"/>
    </xf>
    <xf numFmtId="0" fontId="0" fillId="0" borderId="0" xfId="0" applyAlignment="1">
      <alignment/>
    </xf>
    <xf numFmtId="0" fontId="0" fillId="0" borderId="0" xfId="0" applyAlignment="1">
      <alignment horizontal="center"/>
    </xf>
    <xf numFmtId="0" fontId="4" fillId="0" borderId="1" xfId="0" applyFont="1" applyBorder="1" applyAlignment="1">
      <alignment horizontal="center" vertical="center" wrapText="1"/>
    </xf>
    <xf numFmtId="0" fontId="4" fillId="0" borderId="1" xfId="0" applyFont="1" applyFill="1" applyBorder="1" applyAlignment="1">
      <alignment horizontal="center" wrapText="1"/>
    </xf>
    <xf numFmtId="0" fontId="0" fillId="0" borderId="1" xfId="0" applyFont="1" applyFill="1" applyBorder="1" applyAlignment="1">
      <alignment horizontal="center"/>
    </xf>
    <xf numFmtId="0" fontId="4" fillId="0" borderId="1" xfId="0" applyFont="1" applyFill="1" applyBorder="1" applyAlignment="1">
      <alignment horizontal="center" vertical="center"/>
    </xf>
    <xf numFmtId="0" fontId="16" fillId="6" borderId="2" xfId="0" applyFont="1" applyFill="1" applyBorder="1" applyAlignment="1">
      <alignment horizontal="center" vertical="top" wrapText="1"/>
    </xf>
    <xf numFmtId="0" fontId="16" fillId="6" borderId="3" xfId="0" applyFont="1" applyFill="1" applyBorder="1" applyAlignment="1">
      <alignment horizontal="center" vertical="top" wrapText="1"/>
    </xf>
    <xf numFmtId="0" fontId="8" fillId="0" borderId="4" xfId="0" applyFont="1" applyBorder="1" applyAlignment="1">
      <alignment horizontal="center" wrapText="1"/>
    </xf>
    <xf numFmtId="0" fontId="16" fillId="0" borderId="5" xfId="0" applyFont="1" applyBorder="1" applyAlignment="1">
      <alignment horizontal="center" wrapText="1"/>
    </xf>
    <xf numFmtId="0" fontId="16" fillId="0" borderId="3" xfId="0" applyFont="1" applyBorder="1" applyAlignment="1">
      <alignment horizontal="center" vertical="top" wrapText="1"/>
    </xf>
    <xf numFmtId="0" fontId="8" fillId="0" borderId="6" xfId="0" applyFont="1" applyBorder="1" applyAlignment="1">
      <alignment horizontal="center" wrapText="1"/>
    </xf>
    <xf numFmtId="0" fontId="16" fillId="0" borderId="7" xfId="0" applyFont="1" applyBorder="1" applyAlignment="1">
      <alignment horizontal="center" vertical="top" wrapText="1"/>
    </xf>
    <xf numFmtId="0" fontId="1" fillId="2" borderId="1" xfId="0" applyFont="1" applyFill="1" applyBorder="1" applyAlignment="1">
      <alignment/>
    </xf>
    <xf numFmtId="0" fontId="0" fillId="5" borderId="8" xfId="0" applyFill="1" applyBorder="1" applyAlignment="1">
      <alignment/>
    </xf>
    <xf numFmtId="0" fontId="0" fillId="5" borderId="0" xfId="0" applyFill="1" applyAlignment="1">
      <alignment wrapText="1"/>
    </xf>
    <xf numFmtId="0" fontId="0" fillId="0" borderId="1" xfId="0" applyBorder="1" applyAlignment="1">
      <alignment horizontal="center"/>
    </xf>
    <xf numFmtId="1" fontId="0" fillId="0" borderId="1" xfId="0" applyNumberFormat="1" applyFill="1" applyBorder="1" applyAlignment="1">
      <alignment/>
    </xf>
    <xf numFmtId="0" fontId="13" fillId="0" borderId="1" xfId="0" applyFont="1" applyBorder="1" applyAlignment="1">
      <alignment horizontal="center"/>
    </xf>
    <xf numFmtId="0" fontId="4" fillId="0" borderId="0" xfId="0" applyFont="1" applyBorder="1" applyAlignment="1">
      <alignment horizontal="right" vertical="top"/>
    </xf>
    <xf numFmtId="1" fontId="0" fillId="0" borderId="1" xfId="0" applyNumberFormat="1" applyBorder="1" applyAlignment="1">
      <alignment/>
    </xf>
    <xf numFmtId="0" fontId="0" fillId="0" borderId="0" xfId="0" applyBorder="1" applyAlignment="1">
      <alignment/>
    </xf>
    <xf numFmtId="0" fontId="1" fillId="3" borderId="0" xfId="0" applyFont="1" applyFill="1" applyAlignment="1">
      <alignment wrapText="1"/>
    </xf>
    <xf numFmtId="0" fontId="1" fillId="0" borderId="0" xfId="0" applyFont="1" applyFill="1" applyAlignment="1">
      <alignment/>
    </xf>
    <xf numFmtId="0" fontId="0" fillId="2" borderId="1" xfId="0" applyFill="1" applyBorder="1" applyAlignment="1">
      <alignment wrapText="1"/>
    </xf>
    <xf numFmtId="0" fontId="13" fillId="2" borderId="1" xfId="0" applyFont="1" applyFill="1" applyBorder="1" applyAlignment="1">
      <alignment/>
    </xf>
    <xf numFmtId="0" fontId="13" fillId="2" borderId="1" xfId="0" applyFont="1" applyFill="1" applyBorder="1" applyAlignment="1">
      <alignment horizontal="right"/>
    </xf>
    <xf numFmtId="173" fontId="0" fillId="2" borderId="0" xfId="0" applyNumberFormat="1" applyFill="1" applyAlignment="1">
      <alignment/>
    </xf>
    <xf numFmtId="0" fontId="1" fillId="2" borderId="0" xfId="0" applyFont="1" applyFill="1" applyAlignment="1">
      <alignment/>
    </xf>
    <xf numFmtId="2" fontId="0" fillId="2" borderId="1" xfId="0" applyNumberFormat="1" applyFill="1" applyBorder="1" applyAlignment="1">
      <alignment/>
    </xf>
    <xf numFmtId="2" fontId="1" fillId="2" borderId="1" xfId="0" applyNumberFormat="1" applyFont="1" applyFill="1" applyBorder="1" applyAlignment="1">
      <alignment/>
    </xf>
    <xf numFmtId="0" fontId="4" fillId="0" borderId="1" xfId="0" applyFont="1" applyBorder="1" applyAlignment="1">
      <alignment horizontal="justify" vertical="top"/>
    </xf>
    <xf numFmtId="0" fontId="4" fillId="0" borderId="1" xfId="0" applyFont="1" applyBorder="1" applyAlignment="1">
      <alignment horizontal="right" vertical="top"/>
    </xf>
    <xf numFmtId="0" fontId="4" fillId="0" borderId="9" xfId="0" applyFont="1" applyBorder="1" applyAlignment="1">
      <alignment horizontal="justify" vertical="top"/>
    </xf>
    <xf numFmtId="0" fontId="4" fillId="0" borderId="0" xfId="0" applyFont="1" applyBorder="1" applyAlignment="1">
      <alignment horizontal="center" wrapText="1"/>
    </xf>
    <xf numFmtId="0" fontId="4" fillId="0" borderId="9" xfId="0" applyFont="1" applyBorder="1" applyAlignment="1">
      <alignment horizontal="right" vertical="top"/>
    </xf>
    <xf numFmtId="0" fontId="4" fillId="2" borderId="1" xfId="0" applyFont="1" applyFill="1" applyBorder="1" applyAlignment="1">
      <alignment horizontal="right" vertical="top"/>
    </xf>
    <xf numFmtId="0" fontId="4" fillId="0" borderId="1" xfId="0" applyFont="1" applyFill="1" applyBorder="1" applyAlignment="1">
      <alignment horizontal="right" vertical="top"/>
    </xf>
    <xf numFmtId="173" fontId="4" fillId="0" borderId="1" xfId="0" applyNumberFormat="1" applyFont="1" applyFill="1" applyBorder="1" applyAlignment="1">
      <alignment horizontal="right" vertical="top"/>
    </xf>
    <xf numFmtId="0" fontId="4" fillId="0" borderId="1" xfId="0" applyFont="1" applyFill="1" applyBorder="1" applyAlignment="1">
      <alignment horizontal="justify" vertical="top"/>
    </xf>
    <xf numFmtId="0" fontId="4" fillId="2" borderId="1" xfId="0" applyFont="1" applyFill="1" applyBorder="1" applyAlignment="1">
      <alignment vertical="top"/>
    </xf>
    <xf numFmtId="0" fontId="4" fillId="2" borderId="10" xfId="0" applyFont="1" applyFill="1" applyBorder="1" applyAlignment="1">
      <alignment vertical="top"/>
    </xf>
    <xf numFmtId="0" fontId="3" fillId="2" borderId="1" xfId="0" applyFont="1" applyFill="1" applyBorder="1" applyAlignment="1">
      <alignment vertical="top"/>
    </xf>
    <xf numFmtId="0" fontId="4" fillId="0" borderId="1" xfId="0" applyFont="1" applyBorder="1" applyAlignment="1">
      <alignment horizontal="center" wrapText="1"/>
    </xf>
    <xf numFmtId="173" fontId="4" fillId="0" borderId="1" xfId="0" applyNumberFormat="1" applyFont="1" applyBorder="1" applyAlignment="1">
      <alignment horizontal="right" vertical="top"/>
    </xf>
    <xf numFmtId="0" fontId="7" fillId="0" borderId="1" xfId="0" applyFont="1" applyBorder="1" applyAlignment="1">
      <alignment horizontal="center" wrapText="1"/>
    </xf>
    <xf numFmtId="0" fontId="4" fillId="0" borderId="0" xfId="0" applyFont="1" applyFill="1" applyBorder="1" applyAlignment="1">
      <alignment horizontal="justify" vertical="top"/>
    </xf>
    <xf numFmtId="0" fontId="7" fillId="0" borderId="0" xfId="0" applyFont="1" applyBorder="1" applyAlignment="1">
      <alignment horizontal="center" wrapText="1"/>
    </xf>
    <xf numFmtId="0" fontId="0" fillId="3" borderId="1" xfId="0" applyFill="1" applyBorder="1" applyAlignment="1">
      <alignment/>
    </xf>
    <xf numFmtId="0" fontId="0" fillId="3" borderId="1" xfId="0" applyFill="1" applyBorder="1" applyAlignment="1">
      <alignment wrapText="1"/>
    </xf>
    <xf numFmtId="0" fontId="0" fillId="0" borderId="0" xfId="0" applyFill="1" applyBorder="1" applyAlignment="1">
      <alignment/>
    </xf>
    <xf numFmtId="0" fontId="1" fillId="3" borderId="0" xfId="0" applyFont="1" applyFill="1" applyBorder="1" applyAlignment="1">
      <alignment/>
    </xf>
    <xf numFmtId="0" fontId="0" fillId="2" borderId="1" xfId="0" applyFont="1" applyFill="1" applyBorder="1" applyAlignment="1">
      <alignment/>
    </xf>
    <xf numFmtId="0" fontId="4" fillId="0" borderId="9" xfId="0" applyFont="1" applyFill="1" applyBorder="1" applyAlignment="1">
      <alignment horizontal="center" vertical="center"/>
    </xf>
    <xf numFmtId="0" fontId="1" fillId="2" borderId="1" xfId="0" applyFont="1" applyFill="1" applyBorder="1" applyAlignment="1">
      <alignment horizontal="left"/>
    </xf>
    <xf numFmtId="1" fontId="0" fillId="2" borderId="1" xfId="0" applyNumberFormat="1" applyFill="1" applyBorder="1" applyAlignment="1">
      <alignment horizontal="center"/>
    </xf>
    <xf numFmtId="0" fontId="0" fillId="2" borderId="1" xfId="0" applyFill="1" applyBorder="1" applyAlignment="1">
      <alignment horizontal="left"/>
    </xf>
    <xf numFmtId="1" fontId="0" fillId="0" borderId="1" xfId="0" applyNumberFormat="1" applyBorder="1" applyAlignment="1">
      <alignment horizontal="center"/>
    </xf>
    <xf numFmtId="1" fontId="0" fillId="0" borderId="1" xfId="0" applyNumberFormat="1" applyFont="1" applyBorder="1" applyAlignment="1">
      <alignment horizontal="center"/>
    </xf>
    <xf numFmtId="0" fontId="0" fillId="0" borderId="1" xfId="0" applyFont="1" applyBorder="1" applyAlignment="1">
      <alignment/>
    </xf>
    <xf numFmtId="173" fontId="0" fillId="2" borderId="1" xfId="0" applyNumberFormat="1" applyFill="1" applyBorder="1" applyAlignment="1">
      <alignment/>
    </xf>
    <xf numFmtId="0" fontId="0" fillId="0" borderId="1" xfId="0" applyFont="1" applyFill="1" applyBorder="1" applyAlignment="1">
      <alignment/>
    </xf>
    <xf numFmtId="0" fontId="0" fillId="2" borderId="1" xfId="0" applyFill="1" applyBorder="1" applyAlignment="1">
      <alignment horizontal="center"/>
    </xf>
    <xf numFmtId="173" fontId="0" fillId="2" borderId="1" xfId="0" applyNumberFormat="1" applyFill="1" applyBorder="1" applyAlignment="1">
      <alignment horizontal="center"/>
    </xf>
    <xf numFmtId="0" fontId="0" fillId="2" borderId="9" xfId="0" applyFill="1" applyBorder="1" applyAlignment="1">
      <alignment/>
    </xf>
    <xf numFmtId="173" fontId="0" fillId="2" borderId="9" xfId="0" applyNumberFormat="1" applyFill="1" applyBorder="1" applyAlignment="1">
      <alignment horizontal="center"/>
    </xf>
    <xf numFmtId="173" fontId="0" fillId="0" borderId="1" xfId="0" applyNumberFormat="1" applyBorder="1" applyAlignment="1">
      <alignment horizontal="center"/>
    </xf>
    <xf numFmtId="173" fontId="0" fillId="0" borderId="1" xfId="0" applyNumberFormat="1" applyFont="1" applyBorder="1" applyAlignment="1">
      <alignment horizontal="center"/>
    </xf>
    <xf numFmtId="0" fontId="0" fillId="2" borderId="1" xfId="0" applyFont="1" applyFill="1" applyBorder="1" applyAlignment="1">
      <alignment wrapText="1"/>
    </xf>
    <xf numFmtId="0" fontId="16" fillId="2" borderId="9" xfId="0" applyFont="1" applyFill="1" applyBorder="1" applyAlignment="1">
      <alignment vertical="top" wrapText="1"/>
    </xf>
    <xf numFmtId="0" fontId="8" fillId="2" borderId="11" xfId="0" applyFont="1" applyFill="1" applyBorder="1" applyAlignment="1">
      <alignment horizontal="center" wrapText="1"/>
    </xf>
    <xf numFmtId="0" fontId="16" fillId="2" borderId="8" xfId="0" applyFont="1" applyFill="1" applyBorder="1" applyAlignment="1">
      <alignment horizontal="center" vertical="top" wrapText="1"/>
    </xf>
    <xf numFmtId="0" fontId="16" fillId="2" borderId="12" xfId="0" applyFont="1" applyFill="1" applyBorder="1" applyAlignment="1">
      <alignment horizontal="center" vertical="top" wrapText="1"/>
    </xf>
    <xf numFmtId="0" fontId="16" fillId="2" borderId="8" xfId="0" applyFont="1" applyFill="1" applyBorder="1" applyAlignment="1">
      <alignment vertical="top" wrapText="1"/>
    </xf>
    <xf numFmtId="0" fontId="8" fillId="2" borderId="12" xfId="0" applyFont="1" applyFill="1" applyBorder="1" applyAlignment="1">
      <alignment vertical="top" wrapText="1"/>
    </xf>
    <xf numFmtId="0" fontId="16" fillId="2" borderId="13" xfId="0" applyFont="1" applyFill="1" applyBorder="1" applyAlignment="1">
      <alignment vertical="top" wrapText="1"/>
    </xf>
    <xf numFmtId="0" fontId="16" fillId="2" borderId="12" xfId="0" applyFont="1" applyFill="1" applyBorder="1" applyAlignment="1">
      <alignment vertical="top" wrapText="1"/>
    </xf>
    <xf numFmtId="0" fontId="18" fillId="2" borderId="12" xfId="0" applyFont="1" applyFill="1" applyBorder="1" applyAlignment="1">
      <alignment horizontal="center" vertical="top" wrapText="1"/>
    </xf>
    <xf numFmtId="0" fontId="18" fillId="2" borderId="0" xfId="0" applyFont="1" applyFill="1" applyBorder="1" applyAlignment="1">
      <alignment vertical="top" wrapText="1"/>
    </xf>
    <xf numFmtId="0" fontId="16" fillId="2" borderId="0" xfId="0" applyFont="1" applyFill="1" applyBorder="1" applyAlignment="1">
      <alignment vertical="top" wrapText="1"/>
    </xf>
    <xf numFmtId="0" fontId="7" fillId="0" borderId="1" xfId="0" applyFont="1" applyBorder="1" applyAlignment="1">
      <alignment vertical="top"/>
    </xf>
    <xf numFmtId="0" fontId="7" fillId="0" borderId="1" xfId="0" applyFont="1" applyFill="1" applyBorder="1" applyAlignment="1">
      <alignment vertical="top"/>
    </xf>
    <xf numFmtId="0" fontId="8" fillId="0" borderId="0" xfId="0" applyFont="1" applyBorder="1" applyAlignment="1">
      <alignment vertical="top"/>
    </xf>
    <xf numFmtId="0" fontId="7" fillId="0" borderId="0" xfId="0" applyFont="1" applyBorder="1" applyAlignment="1">
      <alignment vertical="top" wrapText="1"/>
    </xf>
    <xf numFmtId="0" fontId="7" fillId="0" borderId="0" xfId="0" applyFont="1" applyBorder="1" applyAlignment="1">
      <alignment horizontal="center" vertical="top" wrapText="1"/>
    </xf>
    <xf numFmtId="0" fontId="26" fillId="0" borderId="9" xfId="0" applyFont="1" applyBorder="1" applyAlignment="1">
      <alignment horizontal="center" vertical="top" wrapText="1"/>
    </xf>
    <xf numFmtId="0" fontId="8" fillId="6" borderId="1" xfId="0" applyFont="1" applyFill="1" applyBorder="1" applyAlignment="1">
      <alignment horizontal="center" vertical="top" wrapText="1"/>
    </xf>
    <xf numFmtId="0" fontId="8" fillId="0" borderId="1" xfId="0" applyFont="1" applyBorder="1" applyAlignment="1">
      <alignment horizontal="center" wrapText="1"/>
    </xf>
    <xf numFmtId="0" fontId="16" fillId="0" borderId="1" xfId="0" applyFont="1" applyBorder="1" applyAlignment="1">
      <alignment horizontal="center" vertical="top" wrapText="1"/>
    </xf>
    <xf numFmtId="0" fontId="16" fillId="0" borderId="1" xfId="0" applyFont="1" applyBorder="1" applyAlignment="1">
      <alignment horizontal="center" wrapText="1"/>
    </xf>
    <xf numFmtId="0" fontId="16" fillId="0" borderId="1" xfId="0" applyFont="1" applyBorder="1" applyAlignment="1">
      <alignment vertical="top" wrapText="1"/>
    </xf>
    <xf numFmtId="0" fontId="16" fillId="0" borderId="13" xfId="0" applyFont="1" applyBorder="1" applyAlignment="1">
      <alignment horizontal="center" vertical="top" wrapText="1"/>
    </xf>
    <xf numFmtId="0" fontId="16" fillId="0" borderId="13" xfId="0" applyFont="1" applyBorder="1" applyAlignment="1">
      <alignment vertical="top" wrapText="1"/>
    </xf>
    <xf numFmtId="0" fontId="26" fillId="0" borderId="1" xfId="0" applyFont="1" applyBorder="1" applyAlignment="1">
      <alignment horizontal="center" vertical="top" wrapText="1"/>
    </xf>
    <xf numFmtId="0" fontId="18"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18" fillId="0" borderId="1" xfId="0" applyFont="1" applyBorder="1" applyAlignment="1">
      <alignment horizontal="center" vertical="top" wrapText="1"/>
    </xf>
    <xf numFmtId="0" fontId="16" fillId="0" borderId="1" xfId="0" applyFont="1" applyBorder="1" applyAlignment="1">
      <alignment vertical="top" wrapText="1"/>
    </xf>
    <xf numFmtId="0" fontId="16" fillId="4" borderId="0" xfId="0" applyFont="1" applyFill="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19" fillId="2" borderId="1" xfId="0" applyFont="1" applyFill="1" applyBorder="1" applyAlignment="1">
      <alignment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vertical="top"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wrapText="1"/>
    </xf>
    <xf numFmtId="0" fontId="4" fillId="0" borderId="14" xfId="0" applyFont="1" applyFill="1" applyBorder="1" applyAlignment="1">
      <alignment horizontal="center"/>
    </xf>
    <xf numFmtId="0" fontId="4" fillId="0" borderId="1" xfId="0" applyFont="1" applyFill="1" applyBorder="1" applyAlignment="1">
      <alignment horizontal="center"/>
    </xf>
    <xf numFmtId="2" fontId="4" fillId="0" borderId="14" xfId="0" applyNumberFormat="1" applyFont="1" applyFill="1" applyBorder="1" applyAlignment="1">
      <alignment horizontal="center"/>
    </xf>
    <xf numFmtId="0" fontId="23" fillId="2" borderId="1" xfId="0" applyFont="1" applyFill="1" applyBorder="1" applyAlignment="1">
      <alignment wrapText="1"/>
    </xf>
    <xf numFmtId="0" fontId="0" fillId="2" borderId="1" xfId="0" applyFill="1" applyBorder="1" applyAlignment="1">
      <alignment wrapText="1"/>
    </xf>
    <xf numFmtId="0" fontId="4" fillId="0" borderId="9" xfId="0" applyFont="1" applyFill="1" applyBorder="1" applyAlignment="1">
      <alignment horizontal="center" wrapText="1"/>
    </xf>
    <xf numFmtId="0" fontId="4" fillId="0" borderId="15" xfId="0" applyFont="1" applyFill="1" applyBorder="1" applyAlignment="1">
      <alignment horizontal="center"/>
    </xf>
    <xf numFmtId="0" fontId="4" fillId="0" borderId="9" xfId="0" applyFont="1" applyFill="1" applyBorder="1" applyAlignment="1">
      <alignment horizontal="center"/>
    </xf>
    <xf numFmtId="0" fontId="1" fillId="2" borderId="14" xfId="0" applyFont="1" applyFill="1" applyBorder="1" applyAlignment="1">
      <alignment wrapText="1"/>
    </xf>
    <xf numFmtId="0" fontId="0" fillId="2" borderId="11" xfId="0" applyFill="1" applyBorder="1" applyAlignment="1">
      <alignment/>
    </xf>
    <xf numFmtId="0" fontId="0" fillId="2" borderId="13" xfId="0" applyFill="1" applyBorder="1" applyAlignment="1">
      <alignment/>
    </xf>
    <xf numFmtId="0" fontId="0" fillId="2" borderId="1" xfId="0" applyFont="1" applyFill="1" applyBorder="1" applyAlignment="1">
      <alignment horizontal="center"/>
    </xf>
    <xf numFmtId="0" fontId="0" fillId="2" borderId="1" xfId="0" applyFont="1" applyFill="1" applyBorder="1" applyAlignment="1">
      <alignment horizontal="right" wrapText="1"/>
    </xf>
    <xf numFmtId="0" fontId="1" fillId="0" borderId="1" xfId="0" applyFont="1" applyBorder="1" applyAlignment="1">
      <alignment wrapText="1"/>
    </xf>
    <xf numFmtId="1" fontId="0" fillId="0" borderId="0" xfId="0" applyNumberFormat="1" applyAlignment="1">
      <alignment/>
    </xf>
    <xf numFmtId="0" fontId="27" fillId="0" borderId="0" xfId="0" applyFont="1" applyAlignment="1">
      <alignment/>
    </xf>
    <xf numFmtId="0" fontId="28" fillId="0" borderId="0" xfId="0" applyFont="1" applyAlignment="1">
      <alignment/>
    </xf>
    <xf numFmtId="0" fontId="1" fillId="0" borderId="0" xfId="0" applyFont="1" applyFill="1" applyBorder="1" applyAlignment="1">
      <alignment/>
    </xf>
    <xf numFmtId="0" fontId="16" fillId="0" borderId="1" xfId="0" applyFont="1" applyFill="1" applyBorder="1" applyAlignment="1">
      <alignment horizontal="right" vertical="center" wrapText="1"/>
    </xf>
    <xf numFmtId="49" fontId="0" fillId="0" borderId="1" xfId="0" applyNumberFormat="1" applyFill="1" applyBorder="1" applyAlignment="1">
      <alignment/>
    </xf>
    <xf numFmtId="0" fontId="29" fillId="0" borderId="0" xfId="0" applyFont="1" applyBorder="1" applyAlignment="1">
      <alignment/>
    </xf>
    <xf numFmtId="2" fontId="0" fillId="0" borderId="1" xfId="0" applyNumberFormat="1" applyFont="1" applyBorder="1" applyAlignment="1">
      <alignment/>
    </xf>
    <xf numFmtId="2" fontId="0" fillId="0" borderId="0" xfId="0" applyNumberFormat="1" applyFont="1" applyAlignment="1">
      <alignment/>
    </xf>
    <xf numFmtId="0" fontId="0" fillId="0" borderId="0" xfId="0" applyFont="1" applyAlignment="1">
      <alignment/>
    </xf>
    <xf numFmtId="49" fontId="0" fillId="0" borderId="1" xfId="0" applyNumberFormat="1" applyFont="1" applyFill="1" applyBorder="1" applyAlignment="1">
      <alignment/>
    </xf>
    <xf numFmtId="173" fontId="0" fillId="0" borderId="1" xfId="0" applyNumberFormat="1" applyFont="1" applyBorder="1" applyAlignment="1">
      <alignment/>
    </xf>
    <xf numFmtId="179" fontId="0" fillId="0" borderId="1" xfId="0" applyNumberFormat="1" applyFont="1" applyBorder="1" applyAlignment="1">
      <alignment/>
    </xf>
    <xf numFmtId="178" fontId="0" fillId="0" borderId="1" xfId="0" applyNumberFormat="1" applyFont="1" applyBorder="1" applyAlignment="1">
      <alignment/>
    </xf>
    <xf numFmtId="0" fontId="0" fillId="0" borderId="0" xfId="0" applyFont="1" applyBorder="1" applyAlignment="1">
      <alignment/>
    </xf>
    <xf numFmtId="1" fontId="0" fillId="0" borderId="0" xfId="0" applyNumberFormat="1" applyFont="1" applyBorder="1" applyAlignment="1">
      <alignment horizontal="center"/>
    </xf>
    <xf numFmtId="1" fontId="0" fillId="0" borderId="1" xfId="0" applyNumberFormat="1" applyFont="1" applyFill="1" applyBorder="1" applyAlignment="1">
      <alignment horizontal="center"/>
    </xf>
    <xf numFmtId="173" fontId="0" fillId="0" borderId="1" xfId="0" applyNumberFormat="1" applyFont="1" applyFill="1" applyBorder="1" applyAlignment="1">
      <alignment/>
    </xf>
    <xf numFmtId="0" fontId="0" fillId="0" borderId="0" xfId="0" applyFont="1" applyBorder="1" applyAlignment="1">
      <alignment/>
    </xf>
    <xf numFmtId="173" fontId="0" fillId="0" borderId="0" xfId="0" applyNumberFormat="1" applyFont="1" applyBorder="1" applyAlignment="1">
      <alignment horizontal="center"/>
    </xf>
    <xf numFmtId="173" fontId="0" fillId="0" borderId="1" xfId="0" applyNumberFormat="1" applyFont="1" applyBorder="1" applyAlignment="1">
      <alignment horizontal="center"/>
    </xf>
    <xf numFmtId="0" fontId="0" fillId="0" borderId="0" xfId="0" applyFont="1" applyBorder="1" applyAlignment="1">
      <alignment horizontal="center"/>
    </xf>
    <xf numFmtId="0" fontId="30" fillId="0" borderId="0" xfId="0" applyFont="1" applyAlignment="1">
      <alignment horizontal="center"/>
    </xf>
    <xf numFmtId="0" fontId="30" fillId="0" borderId="0" xfId="0" applyFont="1" applyBorder="1" applyAlignment="1">
      <alignment horizontal="center"/>
    </xf>
    <xf numFmtId="0" fontId="1" fillId="0" borderId="1" xfId="0" applyFont="1" applyBorder="1" applyAlignment="1">
      <alignment horizontal="left"/>
    </xf>
    <xf numFmtId="0" fontId="0" fillId="0" borderId="1" xfId="0" applyFont="1" applyBorder="1" applyAlignment="1">
      <alignment horizontal="left"/>
    </xf>
    <xf numFmtId="0" fontId="0" fillId="0" borderId="1" xfId="0" applyFont="1" applyBorder="1" applyAlignment="1">
      <alignment horizontal="center"/>
    </xf>
    <xf numFmtId="0" fontId="0" fillId="0" borderId="1" xfId="0" applyFill="1" applyBorder="1" applyAlignment="1">
      <alignment horizontal="center"/>
    </xf>
    <xf numFmtId="0" fontId="0" fillId="0" borderId="14" xfId="0" applyBorder="1" applyAlignment="1">
      <alignment/>
    </xf>
    <xf numFmtId="173" fontId="0" fillId="0" borderId="1" xfId="0" applyNumberFormat="1" applyBorder="1" applyAlignment="1">
      <alignment/>
    </xf>
    <xf numFmtId="0" fontId="0" fillId="0" borderId="1" xfId="0" applyBorder="1" applyAlignment="1">
      <alignment horizontal="left"/>
    </xf>
    <xf numFmtId="0" fontId="0" fillId="0" borderId="1" xfId="0" applyBorder="1" applyAlignment="1">
      <alignment horizontal="left" wrapText="1"/>
    </xf>
    <xf numFmtId="4" fontId="22" fillId="0" borderId="1" xfId="0" applyNumberFormat="1" applyFont="1" applyFill="1" applyBorder="1" applyAlignment="1" applyProtection="1">
      <alignment horizontal="left" vertical="center" wrapText="1"/>
      <protection/>
    </xf>
    <xf numFmtId="4" fontId="31" fillId="0" borderId="1" xfId="0" applyNumberFormat="1" applyFont="1" applyFill="1" applyBorder="1" applyAlignment="1" applyProtection="1">
      <alignment vertical="center" wrapText="1"/>
      <protection/>
    </xf>
    <xf numFmtId="49" fontId="32" fillId="0" borderId="1" xfId="0" applyNumberFormat="1" applyFont="1" applyFill="1" applyBorder="1" applyAlignment="1" applyProtection="1">
      <alignment horizontal="center" vertical="center"/>
      <protection/>
    </xf>
    <xf numFmtId="4" fontId="31" fillId="0" borderId="1" xfId="0" applyNumberFormat="1" applyFont="1" applyFill="1" applyBorder="1" applyAlignment="1" applyProtection="1">
      <alignment horizontal="right" vertical="center"/>
      <protection/>
    </xf>
    <xf numFmtId="0" fontId="4" fillId="0" borderId="0" xfId="0" applyFont="1" applyFill="1" applyBorder="1" applyAlignment="1">
      <alignment horizontal="right" vertical="top"/>
    </xf>
    <xf numFmtId="173" fontId="4" fillId="0" borderId="16" xfId="0" applyNumberFormat="1" applyFont="1" applyBorder="1" applyAlignment="1">
      <alignment horizontal="right" vertical="top"/>
    </xf>
    <xf numFmtId="173" fontId="4" fillId="0" borderId="0" xfId="0" applyNumberFormat="1" applyFont="1" applyBorder="1" applyAlignment="1">
      <alignment horizontal="right" vertical="top"/>
    </xf>
    <xf numFmtId="173" fontId="0" fillId="0" borderId="1" xfId="0" applyNumberFormat="1" applyFill="1" applyBorder="1" applyAlignment="1">
      <alignment/>
    </xf>
    <xf numFmtId="0" fontId="0" fillId="0" borderId="1" xfId="0" applyBorder="1" applyAlignment="1">
      <alignment/>
    </xf>
    <xf numFmtId="0" fontId="0" fillId="0" borderId="0" xfId="0" applyBorder="1" applyAlignment="1">
      <alignment horizontal="right"/>
    </xf>
    <xf numFmtId="0" fontId="13" fillId="0" borderId="0" xfId="0" applyFont="1" applyBorder="1" applyAlignment="1">
      <alignment/>
    </xf>
    <xf numFmtId="0" fontId="13" fillId="0" borderId="1" xfId="0" applyFont="1" applyBorder="1" applyAlignment="1">
      <alignment horizontal="left"/>
    </xf>
    <xf numFmtId="49" fontId="0" fillId="0" borderId="1" xfId="0" applyNumberFormat="1" applyFont="1" applyBorder="1" applyAlignment="1">
      <alignment horizontal="left"/>
    </xf>
    <xf numFmtId="0" fontId="13" fillId="0" borderId="1" xfId="0" applyFont="1" applyFill="1" applyBorder="1" applyAlignment="1">
      <alignment horizontal="right"/>
    </xf>
    <xf numFmtId="0" fontId="0" fillId="0" borderId="1" xfId="0" applyFill="1" applyBorder="1" applyAlignment="1">
      <alignment horizontal="right"/>
    </xf>
    <xf numFmtId="0" fontId="0" fillId="0" borderId="1" xfId="0" applyFill="1" applyBorder="1" applyAlignment="1">
      <alignment horizontal="right" wrapText="1"/>
    </xf>
    <xf numFmtId="0" fontId="13" fillId="0" borderId="1" xfId="0" applyFont="1" applyFill="1" applyBorder="1" applyAlignment="1">
      <alignment/>
    </xf>
    <xf numFmtId="0" fontId="13" fillId="0" borderId="0" xfId="0" applyFont="1"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right" wrapText="1"/>
    </xf>
    <xf numFmtId="0" fontId="13" fillId="0" borderId="0" xfId="0" applyFont="1" applyFill="1" applyBorder="1" applyAlignment="1">
      <alignment/>
    </xf>
    <xf numFmtId="2" fontId="0" fillId="0" borderId="0" xfId="0" applyNumberFormat="1" applyFill="1" applyBorder="1" applyAlignment="1">
      <alignment/>
    </xf>
    <xf numFmtId="0" fontId="0" fillId="0" borderId="1" xfId="0" applyFont="1" applyFill="1" applyBorder="1" applyAlignment="1">
      <alignment wrapText="1"/>
    </xf>
    <xf numFmtId="0" fontId="0" fillId="0" borderId="1" xfId="0" applyFont="1" applyBorder="1" applyAlignment="1">
      <alignment/>
    </xf>
    <xf numFmtId="0" fontId="3" fillId="2" borderId="17" xfId="0" applyFont="1" applyFill="1" applyBorder="1" applyAlignment="1">
      <alignment horizontal="center"/>
    </xf>
    <xf numFmtId="0" fontId="3" fillId="2" borderId="11" xfId="0" applyFont="1" applyFill="1" applyBorder="1" applyAlignment="1">
      <alignment horizontal="center"/>
    </xf>
    <xf numFmtId="0" fontId="3" fillId="2" borderId="16" xfId="0" applyFont="1" applyFill="1" applyBorder="1" applyAlignment="1">
      <alignment horizontal="center"/>
    </xf>
    <xf numFmtId="0" fontId="0" fillId="2" borderId="12" xfId="0" applyFill="1" applyBorder="1" applyAlignment="1">
      <alignment/>
    </xf>
    <xf numFmtId="0" fontId="8" fillId="2" borderId="14" xfId="0" applyFont="1" applyFill="1" applyBorder="1" applyAlignment="1">
      <alignment vertical="top"/>
    </xf>
    <xf numFmtId="0" fontId="3" fillId="2" borderId="17" xfId="0" applyFont="1" applyFill="1" applyBorder="1" applyAlignment="1">
      <alignment vertical="top"/>
    </xf>
    <xf numFmtId="0" fontId="3" fillId="2" borderId="11" xfId="0" applyFont="1" applyFill="1" applyBorder="1" applyAlignment="1">
      <alignment vertical="top"/>
    </xf>
    <xf numFmtId="0" fontId="0" fillId="0" borderId="8" xfId="0" applyBorder="1" applyAlignment="1">
      <alignment/>
    </xf>
    <xf numFmtId="0" fontId="0" fillId="0" borderId="13" xfId="0" applyBorder="1" applyAlignment="1">
      <alignment/>
    </xf>
    <xf numFmtId="0" fontId="3" fillId="2" borderId="15" xfId="0" applyFont="1" applyFill="1" applyBorder="1" applyAlignment="1">
      <alignment horizontal="center"/>
    </xf>
    <xf numFmtId="0" fontId="3" fillId="2" borderId="18" xfId="0" applyFont="1" applyFill="1" applyBorder="1" applyAlignment="1">
      <alignment horizontal="center"/>
    </xf>
    <xf numFmtId="0" fontId="3" fillId="2" borderId="14" xfId="0" applyFont="1" applyFill="1" applyBorder="1" applyAlignment="1">
      <alignment horizontal="center"/>
    </xf>
    <xf numFmtId="0" fontId="0" fillId="2" borderId="10" xfId="0" applyFill="1" applyBorder="1" applyAlignment="1">
      <alignment/>
    </xf>
    <xf numFmtId="0" fontId="3" fillId="2" borderId="1" xfId="0" applyFont="1" applyFill="1" applyBorder="1" applyAlignment="1">
      <alignment vertical="top"/>
    </xf>
    <xf numFmtId="0" fontId="4" fillId="2" borderId="9" xfId="0" applyFont="1" applyFill="1" applyBorder="1" applyAlignment="1">
      <alignment horizontal="center" textRotation="90" wrapText="1"/>
    </xf>
    <xf numFmtId="0" fontId="4" fillId="2" borderId="8" xfId="0" applyFont="1" applyFill="1" applyBorder="1" applyAlignment="1">
      <alignment horizontal="center" textRotation="90" wrapText="1"/>
    </xf>
    <xf numFmtId="0" fontId="4" fillId="2" borderId="13" xfId="0" applyFont="1" applyFill="1" applyBorder="1" applyAlignment="1">
      <alignment horizontal="center" textRotation="90" wrapText="1"/>
    </xf>
    <xf numFmtId="0" fontId="0" fillId="2" borderId="16"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0" xfId="0" applyFill="1" applyAlignment="1">
      <alignment/>
    </xf>
    <xf numFmtId="0" fontId="0" fillId="0" borderId="0" xfId="0" applyAlignment="1">
      <alignment/>
    </xf>
    <xf numFmtId="0" fontId="0" fillId="0" borderId="14" xfId="0" applyBorder="1" applyAlignment="1">
      <alignment horizontal="center"/>
    </xf>
    <xf numFmtId="0" fontId="0" fillId="0" borderId="11" xfId="0"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0" xfId="0" applyAlignment="1">
      <alignment wrapText="1"/>
    </xf>
    <xf numFmtId="0" fontId="0" fillId="0" borderId="0" xfId="0" applyBorder="1" applyAlignment="1">
      <alignment wrapText="1"/>
    </xf>
    <xf numFmtId="0" fontId="0" fillId="0" borderId="0" xfId="0" applyFill="1" applyAlignment="1">
      <alignment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 fillId="2" borderId="10" xfId="0" applyFont="1" applyFill="1" applyBorder="1" applyAlignment="1">
      <alignment wrapText="1"/>
    </xf>
    <xf numFmtId="0" fontId="3" fillId="2" borderId="19" xfId="0" applyFont="1" applyFill="1" applyBorder="1" applyAlignment="1">
      <alignment horizontal="center"/>
    </xf>
    <xf numFmtId="0" fontId="0" fillId="0" borderId="1" xfId="0" applyBorder="1" applyAlignment="1">
      <alignment wrapText="1"/>
    </xf>
    <xf numFmtId="0" fontId="0" fillId="0" borderId="1" xfId="0" applyBorder="1" applyAlignment="1">
      <alignment/>
    </xf>
    <xf numFmtId="0" fontId="0" fillId="0" borderId="1" xfId="0" applyFill="1" applyBorder="1" applyAlignment="1">
      <alignment horizontal="center"/>
    </xf>
    <xf numFmtId="0" fontId="0" fillId="0" borderId="14" xfId="0" applyFill="1" applyBorder="1" applyAlignment="1">
      <alignment horizontal="center"/>
    </xf>
    <xf numFmtId="0" fontId="0" fillId="0" borderId="11" xfId="0" applyFill="1" applyBorder="1" applyAlignment="1">
      <alignment horizontal="center"/>
    </xf>
    <xf numFmtId="0" fontId="0" fillId="2" borderId="0" xfId="0" applyFill="1" applyAlignment="1">
      <alignment wrapText="1"/>
    </xf>
    <xf numFmtId="0" fontId="0" fillId="5" borderId="16" xfId="0" applyNumberFormat="1" applyFill="1" applyBorder="1" applyAlignment="1">
      <alignment wrapText="1"/>
    </xf>
    <xf numFmtId="0" fontId="0" fillId="5" borderId="0" xfId="0" applyFill="1" applyAlignment="1">
      <alignment wrapText="1"/>
    </xf>
    <xf numFmtId="0" fontId="0" fillId="5" borderId="16" xfId="0" applyFill="1" applyBorder="1" applyAlignment="1">
      <alignment wrapText="1"/>
    </xf>
    <xf numFmtId="0" fontId="0" fillId="0" borderId="16" xfId="0" applyBorder="1" applyAlignment="1">
      <alignment wrapText="1"/>
    </xf>
    <xf numFmtId="0" fontId="0" fillId="4" borderId="0" xfId="0" applyFill="1" applyAlignment="1">
      <alignment/>
    </xf>
    <xf numFmtId="0" fontId="0" fillId="4" borderId="0" xfId="0" applyFill="1" applyBorder="1" applyAlignment="1">
      <alignment wrapText="1"/>
    </xf>
    <xf numFmtId="0" fontId="0" fillId="0" borderId="9" xfId="0" applyBorder="1" applyAlignment="1">
      <alignment wrapText="1"/>
    </xf>
    <xf numFmtId="0" fontId="0" fillId="0" borderId="8" xfId="0" applyBorder="1" applyAlignment="1">
      <alignment wrapText="1"/>
    </xf>
    <xf numFmtId="0" fontId="0" fillId="0" borderId="13" xfId="0" applyBorder="1" applyAlignment="1">
      <alignment wrapText="1"/>
    </xf>
    <xf numFmtId="0" fontId="0" fillId="5" borderId="0" xfId="0" applyFill="1" applyAlignment="1">
      <alignment horizontal="left" wrapText="1"/>
    </xf>
    <xf numFmtId="0" fontId="16" fillId="0" borderId="6"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wrapText="1"/>
    </xf>
    <xf numFmtId="0" fontId="16" fillId="0" borderId="5" xfId="0" applyFont="1" applyBorder="1" applyAlignment="1">
      <alignment horizontal="center" wrapText="1"/>
    </xf>
    <xf numFmtId="0" fontId="16" fillId="6" borderId="6" xfId="0" applyFont="1" applyFill="1" applyBorder="1" applyAlignment="1">
      <alignment horizontal="center" vertical="top" wrapText="1"/>
    </xf>
    <xf numFmtId="0" fontId="16" fillId="6" borderId="5" xfId="0" applyFont="1" applyFill="1" applyBorder="1" applyAlignment="1">
      <alignment horizontal="center" vertical="top"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9" xfId="0" applyFont="1" applyFill="1" applyBorder="1" applyAlignment="1">
      <alignment horizontal="center" vertical="center"/>
    </xf>
    <xf numFmtId="0" fontId="0" fillId="0" borderId="8" xfId="0" applyFill="1" applyBorder="1" applyAlignment="1">
      <alignment/>
    </xf>
    <xf numFmtId="0" fontId="4" fillId="0" borderId="9" xfId="0" applyFont="1" applyFill="1" applyBorder="1" applyAlignment="1">
      <alignment horizontal="center" vertical="center" wrapText="1"/>
    </xf>
    <xf numFmtId="0" fontId="0" fillId="0" borderId="8" xfId="0" applyFill="1" applyBorder="1" applyAlignment="1">
      <alignment wrapText="1"/>
    </xf>
    <xf numFmtId="0" fontId="4" fillId="0" borderId="8" xfId="0" applyFont="1" applyFill="1" applyBorder="1" applyAlignment="1">
      <alignment horizontal="center" vertical="center" wrapText="1"/>
    </xf>
    <xf numFmtId="0" fontId="0" fillId="0" borderId="13" xfId="0" applyFill="1" applyBorder="1" applyAlignment="1">
      <alignment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2" borderId="0" xfId="0" applyFont="1" applyFill="1" applyBorder="1" applyAlignment="1">
      <alignment vertical="top" wrapText="1"/>
    </xf>
    <xf numFmtId="0" fontId="0" fillId="2" borderId="0" xfId="0" applyFill="1" applyAlignment="1">
      <alignment/>
    </xf>
    <xf numFmtId="0" fontId="7" fillId="2" borderId="1" xfId="0" applyFont="1" applyFill="1" applyBorder="1" applyAlignment="1">
      <alignment horizontal="center" vertical="top" wrapText="1"/>
    </xf>
    <xf numFmtId="0" fontId="19" fillId="2" borderId="1" xfId="0" applyFont="1" applyFill="1" applyBorder="1" applyAlignment="1">
      <alignment vertical="top" wrapText="1"/>
    </xf>
    <xf numFmtId="0" fontId="8" fillId="2" borderId="22" xfId="0" applyFont="1" applyFill="1" applyBorder="1" applyAlignment="1">
      <alignment horizontal="center" vertical="top" wrapText="1"/>
    </xf>
    <xf numFmtId="0" fontId="8" fillId="2" borderId="23" xfId="0" applyFont="1" applyFill="1" applyBorder="1" applyAlignment="1">
      <alignment horizontal="center" vertical="top" wrapText="1"/>
    </xf>
    <xf numFmtId="0" fontId="8" fillId="2" borderId="17" xfId="0" applyFont="1" applyFill="1" applyBorder="1" applyAlignment="1">
      <alignment horizontal="center" vertical="top" wrapText="1"/>
    </xf>
    <xf numFmtId="0" fontId="16" fillId="2" borderId="22" xfId="0" applyFont="1" applyFill="1" applyBorder="1" applyAlignment="1">
      <alignment horizontal="center" vertical="top" wrapText="1"/>
    </xf>
    <xf numFmtId="0" fontId="16" fillId="2" borderId="23" xfId="0" applyFont="1" applyFill="1" applyBorder="1" applyAlignment="1">
      <alignment horizontal="center" vertical="top" wrapText="1"/>
    </xf>
    <xf numFmtId="0" fontId="8" fillId="2" borderId="14" xfId="0" applyFont="1" applyFill="1" applyBorder="1" applyAlignment="1">
      <alignment horizontal="center" vertical="top" wrapText="1"/>
    </xf>
    <xf numFmtId="0" fontId="16" fillId="2" borderId="14" xfId="0" applyFont="1" applyFill="1" applyBorder="1" applyAlignment="1">
      <alignment horizontal="center" vertical="top" wrapText="1"/>
    </xf>
    <xf numFmtId="0" fontId="7" fillId="0" borderId="1" xfId="0" applyFont="1" applyBorder="1" applyAlignment="1">
      <alignment vertical="top"/>
    </xf>
    <xf numFmtId="0" fontId="7" fillId="0" borderId="1" xfId="0" applyFont="1" applyFill="1" applyBorder="1" applyAlignment="1">
      <alignment vertical="top"/>
    </xf>
    <xf numFmtId="0" fontId="0" fillId="0" borderId="0" xfId="0" applyFill="1" applyAlignment="1">
      <alignment/>
    </xf>
    <xf numFmtId="0" fontId="0" fillId="4" borderId="1" xfId="0" applyFill="1" applyBorder="1" applyAlignment="1">
      <alignment wrapText="1"/>
    </xf>
    <xf numFmtId="0" fontId="0" fillId="2" borderId="15" xfId="0" applyFill="1" applyBorder="1" applyAlignment="1">
      <alignment wrapText="1"/>
    </xf>
    <xf numFmtId="0" fontId="0" fillId="0" borderId="18" xfId="0" applyBorder="1" applyAlignment="1">
      <alignment/>
    </xf>
    <xf numFmtId="0" fontId="0" fillId="2" borderId="1" xfId="0" applyFont="1" applyFill="1" applyBorder="1" applyAlignment="1">
      <alignment horizontal="right" wrapText="1"/>
    </xf>
    <xf numFmtId="0" fontId="0" fillId="2" borderId="1" xfId="0" applyFont="1" applyFill="1" applyBorder="1" applyAlignment="1">
      <alignment wrapText="1"/>
    </xf>
    <xf numFmtId="0" fontId="0" fillId="2" borderId="1" xfId="0" applyFont="1" applyFill="1" applyBorder="1" applyAlignment="1">
      <alignment horizontal="center"/>
    </xf>
    <xf numFmtId="0" fontId="0" fillId="2" borderId="9" xfId="0" applyFont="1" applyFill="1" applyBorder="1" applyAlignment="1">
      <alignment horizontal="right" wrapText="1"/>
    </xf>
    <xf numFmtId="0" fontId="0" fillId="0" borderId="13" xfId="0" applyBorder="1" applyAlignment="1">
      <alignment horizontal="right" wrapText="1"/>
    </xf>
    <xf numFmtId="0" fontId="0" fillId="0" borderId="1" xfId="0" applyFill="1" applyBorder="1" applyAlignment="1">
      <alignment/>
    </xf>
    <xf numFmtId="0" fontId="1" fillId="2" borderId="1" xfId="0" applyFont="1" applyFill="1" applyBorder="1" applyAlignment="1">
      <alignment horizontal="center" wrapText="1"/>
    </xf>
    <xf numFmtId="0" fontId="0" fillId="2" borderId="1" xfId="0" applyFill="1" applyBorder="1" applyAlignment="1">
      <alignment horizontal="center" wrapText="1"/>
    </xf>
    <xf numFmtId="0" fontId="1" fillId="2" borderId="1" xfId="0" applyFont="1" applyFill="1" applyBorder="1" applyAlignment="1">
      <alignment wrapText="1"/>
    </xf>
    <xf numFmtId="0" fontId="0" fillId="2" borderId="1" xfId="0" applyFill="1" applyBorder="1" applyAlignment="1">
      <alignment/>
    </xf>
    <xf numFmtId="0" fontId="1" fillId="2" borderId="9" xfId="0" applyFont="1" applyFill="1" applyBorder="1" applyAlignment="1">
      <alignment horizontal="center" wrapText="1"/>
    </xf>
    <xf numFmtId="0" fontId="0" fillId="0" borderId="8" xfId="0" applyBorder="1" applyAlignment="1">
      <alignment horizontal="center" wrapText="1"/>
    </xf>
    <xf numFmtId="0" fontId="0" fillId="0" borderId="13" xfId="0" applyBorder="1" applyAlignment="1">
      <alignment horizontal="center" wrapText="1"/>
    </xf>
  </cellXfs>
  <cellStyles count="10">
    <cellStyle name="Normal" xfId="0"/>
    <cellStyle name="Comma" xfId="15"/>
    <cellStyle name="Comma [0]" xfId="16"/>
    <cellStyle name="Hyperlink" xfId="17"/>
    <cellStyle name="Followed Hyperlink" xfId="18"/>
    <cellStyle name="Normal GHG Textfiels Bold" xfId="19"/>
    <cellStyle name="Percent" xfId="20"/>
    <cellStyle name="Currency" xfId="21"/>
    <cellStyle name="Currency [0]" xfId="22"/>
    <cellStyle name="Обычный_CRF2002 (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6"/>
  <sheetViews>
    <sheetView workbookViewId="0" topLeftCell="A22">
      <selection activeCell="N32" sqref="N32"/>
    </sheetView>
  </sheetViews>
  <sheetFormatPr defaultColWidth="9.140625" defaultRowHeight="12.75"/>
  <cols>
    <col min="1" max="1" width="23.57421875" style="0" customWidth="1"/>
    <col min="2" max="2" width="12.421875" style="0" bestFit="1" customWidth="1"/>
    <col min="10" max="10" width="11.28125" style="0" customWidth="1"/>
  </cols>
  <sheetData>
    <row r="1" ht="12.75">
      <c r="A1" s="9" t="s">
        <v>809</v>
      </c>
    </row>
    <row r="3" spans="1:8" ht="63.75">
      <c r="A3" s="5" t="s">
        <v>8</v>
      </c>
      <c r="B3" s="7" t="s">
        <v>59</v>
      </c>
      <c r="H3" s="39" t="s">
        <v>808</v>
      </c>
    </row>
    <row r="4" spans="1:8" ht="12.75">
      <c r="A4" s="8"/>
      <c r="B4" s="8" t="s">
        <v>3</v>
      </c>
      <c r="C4" s="8" t="s">
        <v>5</v>
      </c>
      <c r="D4" s="8" t="s">
        <v>4</v>
      </c>
      <c r="E4" s="8" t="s">
        <v>6</v>
      </c>
      <c r="F4" s="3" t="s">
        <v>274</v>
      </c>
      <c r="G4" s="3" t="s">
        <v>275</v>
      </c>
      <c r="H4" s="217" t="s">
        <v>802</v>
      </c>
    </row>
    <row r="5" spans="1:8" ht="12.75">
      <c r="A5" s="8" t="s">
        <v>0</v>
      </c>
      <c r="B5" s="8">
        <v>1136.7</v>
      </c>
      <c r="C5" s="8">
        <v>1230.62</v>
      </c>
      <c r="D5" s="8">
        <v>1420.46</v>
      </c>
      <c r="E5" s="8">
        <v>1386.57</v>
      </c>
      <c r="F5" s="3">
        <v>1368.79</v>
      </c>
      <c r="G5" s="3">
        <v>1033.98</v>
      </c>
      <c r="H5" s="217">
        <v>1131.4</v>
      </c>
    </row>
    <row r="6" spans="1:8" ht="12.75">
      <c r="A6" s="8" t="s">
        <v>1</v>
      </c>
      <c r="B6" s="8">
        <v>279.11</v>
      </c>
      <c r="C6" s="8">
        <v>418.86</v>
      </c>
      <c r="D6" s="8">
        <v>588.84</v>
      </c>
      <c r="E6" s="8">
        <v>475.37</v>
      </c>
      <c r="F6" s="3">
        <v>598.05</v>
      </c>
      <c r="G6" s="3">
        <v>478.1</v>
      </c>
      <c r="H6" s="217">
        <v>647.27</v>
      </c>
    </row>
    <row r="7" spans="1:8" ht="12.75">
      <c r="A7" s="8" t="s">
        <v>2</v>
      </c>
      <c r="B7" s="8">
        <v>594.99</v>
      </c>
      <c r="C7" s="8">
        <v>610.68</v>
      </c>
      <c r="D7" s="8">
        <v>718.47</v>
      </c>
      <c r="E7" s="8">
        <v>820.41</v>
      </c>
      <c r="F7" s="3">
        <v>762.02</v>
      </c>
      <c r="G7" s="3">
        <v>639.93</v>
      </c>
      <c r="H7" s="217">
        <v>634.97</v>
      </c>
    </row>
    <row r="10" spans="1:8" ht="51">
      <c r="A10" s="5" t="s">
        <v>7</v>
      </c>
      <c r="B10" s="7" t="s">
        <v>60</v>
      </c>
      <c r="H10" s="39" t="s">
        <v>808</v>
      </c>
    </row>
    <row r="11" spans="1:8" ht="12.75">
      <c r="A11" s="8"/>
      <c r="B11" s="8" t="s">
        <v>3</v>
      </c>
      <c r="C11" s="8" t="s">
        <v>5</v>
      </c>
      <c r="D11" s="8" t="s">
        <v>4</v>
      </c>
      <c r="E11" s="8" t="s">
        <v>6</v>
      </c>
      <c r="F11" s="3" t="s">
        <v>274</v>
      </c>
      <c r="G11" s="83" t="s">
        <v>275</v>
      </c>
      <c r="H11" s="217" t="s">
        <v>802</v>
      </c>
    </row>
    <row r="12" spans="1:8" ht="12.75">
      <c r="A12" s="8" t="s">
        <v>0</v>
      </c>
      <c r="B12" s="8">
        <v>27.48</v>
      </c>
      <c r="C12" s="8">
        <v>27.93</v>
      </c>
      <c r="D12" s="8">
        <v>45.04</v>
      </c>
      <c r="E12" s="8">
        <v>31.56</v>
      </c>
      <c r="F12" s="3">
        <v>31.41</v>
      </c>
      <c r="G12" s="3">
        <v>29.43</v>
      </c>
      <c r="H12" s="217">
        <v>31.63</v>
      </c>
    </row>
    <row r="13" spans="1:8" ht="12.75">
      <c r="A13" s="8" t="s">
        <v>1</v>
      </c>
      <c r="B13" s="8">
        <v>56.8</v>
      </c>
      <c r="C13" s="8">
        <v>51.86</v>
      </c>
      <c r="D13" s="8">
        <v>45.26</v>
      </c>
      <c r="E13" s="8">
        <v>49.54</v>
      </c>
      <c r="F13" s="3">
        <v>54.27</v>
      </c>
      <c r="G13" s="3">
        <v>61.71</v>
      </c>
      <c r="H13" s="217">
        <v>54.17</v>
      </c>
    </row>
    <row r="14" spans="1:8" ht="12.75">
      <c r="A14" s="8" t="s">
        <v>2</v>
      </c>
      <c r="B14" s="8">
        <v>1.06</v>
      </c>
      <c r="C14" s="8">
        <v>2.07</v>
      </c>
      <c r="D14" s="8">
        <v>2.86</v>
      </c>
      <c r="E14" s="8">
        <v>3.26</v>
      </c>
      <c r="F14" s="3">
        <v>3.04</v>
      </c>
      <c r="G14" s="3">
        <v>5.05</v>
      </c>
      <c r="H14" s="217">
        <v>7.05</v>
      </c>
    </row>
    <row r="17" spans="1:8" ht="38.25">
      <c r="A17" s="5" t="s">
        <v>18</v>
      </c>
      <c r="B17" s="7" t="s">
        <v>62</v>
      </c>
      <c r="H17" s="39" t="s">
        <v>808</v>
      </c>
    </row>
    <row r="18" spans="1:7" ht="12.75">
      <c r="A18" s="8"/>
      <c r="B18" s="8" t="s">
        <v>3</v>
      </c>
      <c r="C18" s="8" t="s">
        <v>5</v>
      </c>
      <c r="D18" s="8" t="s">
        <v>4</v>
      </c>
      <c r="E18" s="8" t="s">
        <v>6</v>
      </c>
      <c r="F18" s="83" t="s">
        <v>274</v>
      </c>
      <c r="G18" s="83" t="s">
        <v>275</v>
      </c>
    </row>
    <row r="19" spans="1:7" ht="25.5">
      <c r="A19" s="91" t="s">
        <v>9</v>
      </c>
      <c r="B19" s="8">
        <v>236600</v>
      </c>
      <c r="C19" s="8">
        <v>263833</v>
      </c>
      <c r="D19" s="8">
        <v>306838</v>
      </c>
      <c r="E19" s="8">
        <v>323123</v>
      </c>
      <c r="F19" s="3">
        <v>263933</v>
      </c>
      <c r="G19" s="3">
        <v>186223</v>
      </c>
    </row>
    <row r="20" spans="1:7" ht="25.5">
      <c r="A20" s="91" t="s">
        <v>10</v>
      </c>
      <c r="B20" s="8">
        <v>110857</v>
      </c>
      <c r="C20" s="8">
        <v>144526</v>
      </c>
      <c r="D20" s="8">
        <v>141097</v>
      </c>
      <c r="E20" s="8">
        <v>132289</v>
      </c>
      <c r="F20" s="3">
        <v>136552</v>
      </c>
      <c r="G20" s="3">
        <v>95215</v>
      </c>
    </row>
    <row r="21" spans="1:7" ht="12.75">
      <c r="A21" s="91" t="s">
        <v>11</v>
      </c>
      <c r="B21" s="8">
        <v>46.9</v>
      </c>
      <c r="C21" s="8">
        <v>54.8</v>
      </c>
      <c r="D21" s="8">
        <v>46</v>
      </c>
      <c r="E21" s="8">
        <v>40.9</v>
      </c>
      <c r="F21" s="3">
        <v>51.7</v>
      </c>
      <c r="G21" s="3">
        <v>51.13</v>
      </c>
    </row>
    <row r="24" spans="1:11" ht="51">
      <c r="A24" s="5" t="s">
        <v>810</v>
      </c>
      <c r="B24" s="7" t="s">
        <v>61</v>
      </c>
      <c r="D24" s="264" t="s">
        <v>764</v>
      </c>
      <c r="E24" s="264"/>
      <c r="F24" s="264" t="s">
        <v>914</v>
      </c>
      <c r="G24" s="264"/>
      <c r="H24" s="264"/>
      <c r="J24" s="39" t="s">
        <v>808</v>
      </c>
      <c r="K24" s="1"/>
    </row>
    <row r="25" spans="1:8" ht="38.25">
      <c r="A25" s="8"/>
      <c r="B25" s="8" t="s">
        <v>17</v>
      </c>
      <c r="C25" s="91" t="s">
        <v>917</v>
      </c>
      <c r="D25" s="17" t="s">
        <v>17</v>
      </c>
      <c r="E25" s="50" t="s">
        <v>917</v>
      </c>
      <c r="F25" s="17" t="s">
        <v>17</v>
      </c>
      <c r="G25" s="50" t="s">
        <v>916</v>
      </c>
      <c r="H25" s="50" t="s">
        <v>924</v>
      </c>
    </row>
    <row r="26" spans="1:8" ht="12.75">
      <c r="A26" s="8" t="s">
        <v>16</v>
      </c>
      <c r="B26" s="8">
        <v>66149</v>
      </c>
      <c r="C26" s="8">
        <v>50</v>
      </c>
      <c r="D26" s="17">
        <v>55339</v>
      </c>
      <c r="E26" s="84">
        <v>40.525953482922255</v>
      </c>
      <c r="F26" s="17">
        <v>43275</v>
      </c>
      <c r="G26" s="84">
        <v>74.63909346487522</v>
      </c>
      <c r="H26" s="226">
        <v>45.44977156960563</v>
      </c>
    </row>
    <row r="27" spans="1:8" ht="12.75">
      <c r="A27" s="8" t="s">
        <v>12</v>
      </c>
      <c r="B27" s="8">
        <v>8999</v>
      </c>
      <c r="C27" s="8">
        <v>7</v>
      </c>
      <c r="D27" s="17">
        <v>11090</v>
      </c>
      <c r="E27" s="84">
        <v>8.121448239498505</v>
      </c>
      <c r="F27" s="17">
        <v>10223</v>
      </c>
      <c r="G27" s="84">
        <v>32.709413195111026</v>
      </c>
      <c r="H27" s="226">
        <v>10.736753662763219</v>
      </c>
    </row>
    <row r="28" spans="1:8" ht="12.75">
      <c r="A28" s="8" t="s">
        <v>13</v>
      </c>
      <c r="B28" s="8">
        <v>24188</v>
      </c>
      <c r="C28" s="8">
        <v>18</v>
      </c>
      <c r="D28" s="17">
        <v>35424</v>
      </c>
      <c r="E28" s="84">
        <v>25.941765774210555</v>
      </c>
      <c r="F28" s="17">
        <v>19690</v>
      </c>
      <c r="G28" s="84">
        <v>44.42388827471065</v>
      </c>
      <c r="H28" s="226">
        <v>20.679514782334714</v>
      </c>
    </row>
    <row r="29" spans="1:8" ht="12.75">
      <c r="A29" s="8" t="s">
        <v>14</v>
      </c>
      <c r="B29" s="8">
        <v>24571</v>
      </c>
      <c r="C29" s="8">
        <v>19</v>
      </c>
      <c r="D29" s="17">
        <v>26197</v>
      </c>
      <c r="E29" s="84">
        <v>19.184632960337453</v>
      </c>
      <c r="F29" s="17">
        <v>17620</v>
      </c>
      <c r="G29" s="84">
        <v>39.908495843808744</v>
      </c>
      <c r="H29" s="226">
        <v>18.50548758073833</v>
      </c>
    </row>
    <row r="30" spans="1:8" ht="12.75">
      <c r="A30" s="8" t="s">
        <v>15</v>
      </c>
      <c r="B30" s="8">
        <v>8382</v>
      </c>
      <c r="C30" s="8">
        <v>6</v>
      </c>
      <c r="D30" s="17">
        <v>8502</v>
      </c>
      <c r="E30" s="84">
        <v>6.226199543031226</v>
      </c>
      <c r="F30" s="17">
        <v>4407</v>
      </c>
      <c r="G30" s="84">
        <v>51.74964772193518</v>
      </c>
      <c r="H30" s="226">
        <v>4.628472404558106</v>
      </c>
    </row>
    <row r="32" spans="1:9" ht="51">
      <c r="A32" s="5" t="s">
        <v>298</v>
      </c>
      <c r="B32" s="263" t="s">
        <v>600</v>
      </c>
      <c r="C32" s="263"/>
      <c r="D32" s="263"/>
      <c r="E32" s="263"/>
      <c r="F32" s="263"/>
      <c r="G32" s="263"/>
      <c r="I32" s="39" t="s">
        <v>808</v>
      </c>
    </row>
    <row r="33" spans="1:7" ht="12.75">
      <c r="A33" s="11"/>
      <c r="B33" s="11"/>
      <c r="C33" s="11"/>
      <c r="D33" s="11"/>
      <c r="E33" s="11"/>
      <c r="F33" s="11"/>
      <c r="G33" s="11"/>
    </row>
    <row r="34" spans="1:6" ht="12.75">
      <c r="A34" s="8"/>
      <c r="B34" s="92">
        <v>2006</v>
      </c>
      <c r="C34" s="92">
        <v>2007</v>
      </c>
      <c r="D34" s="44">
        <v>2008</v>
      </c>
      <c r="E34" s="85" t="s">
        <v>275</v>
      </c>
      <c r="F34" s="230" t="s">
        <v>802</v>
      </c>
    </row>
    <row r="35" spans="1:6" ht="12.75">
      <c r="A35" s="93" t="s">
        <v>295</v>
      </c>
      <c r="B35" s="8">
        <v>6954</v>
      </c>
      <c r="C35" s="8">
        <v>11882</v>
      </c>
      <c r="D35" s="45">
        <v>11033</v>
      </c>
      <c r="E35" s="3">
        <v>10947</v>
      </c>
      <c r="F35" s="217">
        <v>9039</v>
      </c>
    </row>
    <row r="36" spans="1:6" ht="12.75">
      <c r="A36" s="93" t="s">
        <v>296</v>
      </c>
      <c r="B36" s="8">
        <v>6288</v>
      </c>
      <c r="C36" s="8">
        <v>11753</v>
      </c>
      <c r="D36" s="3">
        <v>10968</v>
      </c>
      <c r="E36" s="3">
        <v>10590</v>
      </c>
      <c r="F36" s="217">
        <v>9315</v>
      </c>
    </row>
    <row r="37" spans="1:6" ht="12.75">
      <c r="A37" s="93" t="s">
        <v>297</v>
      </c>
      <c r="B37" s="8">
        <v>90.4</v>
      </c>
      <c r="C37" s="8">
        <v>98.9</v>
      </c>
      <c r="D37" s="3">
        <v>99.4</v>
      </c>
      <c r="E37" s="3">
        <v>96.7</v>
      </c>
      <c r="F37" s="217">
        <v>103</v>
      </c>
    </row>
    <row r="38" ht="12.75">
      <c r="A38" s="21"/>
    </row>
    <row r="39" ht="12.75">
      <c r="A39" s="21"/>
    </row>
    <row r="42" spans="1:9" ht="76.5">
      <c r="A42" s="5" t="s">
        <v>19</v>
      </c>
      <c r="B42" s="7" t="s">
        <v>63</v>
      </c>
      <c r="I42" s="39" t="s">
        <v>808</v>
      </c>
    </row>
    <row r="43" spans="1:6" ht="12.75">
      <c r="A43" s="91"/>
      <c r="B43" s="8" t="s">
        <v>4</v>
      </c>
      <c r="C43" s="8" t="s">
        <v>6</v>
      </c>
      <c r="D43" s="3" t="s">
        <v>274</v>
      </c>
      <c r="E43" s="3" t="s">
        <v>275</v>
      </c>
      <c r="F43" s="231" t="s">
        <v>872</v>
      </c>
    </row>
    <row r="44" spans="1:6" ht="25.5">
      <c r="A44" s="91" t="s">
        <v>20</v>
      </c>
      <c r="B44" s="8">
        <v>713</v>
      </c>
      <c r="C44" s="8">
        <v>695</v>
      </c>
      <c r="D44" s="3">
        <v>615</v>
      </c>
      <c r="E44" s="3">
        <v>807</v>
      </c>
      <c r="F44" s="3">
        <v>710.62</v>
      </c>
    </row>
    <row r="45" spans="1:6" ht="12.75">
      <c r="A45" s="8" t="s">
        <v>21</v>
      </c>
      <c r="B45" s="8">
        <v>3745</v>
      </c>
      <c r="C45" s="8">
        <v>3647</v>
      </c>
      <c r="D45" s="3">
        <v>4335</v>
      </c>
      <c r="E45" s="3">
        <v>4937</v>
      </c>
      <c r="F45" s="3">
        <v>4274</v>
      </c>
    </row>
    <row r="46" spans="1:6" ht="12.75">
      <c r="A46" s="8" t="s">
        <v>22</v>
      </c>
      <c r="B46" s="8">
        <v>38</v>
      </c>
      <c r="C46" s="8">
        <v>178</v>
      </c>
      <c r="D46" s="3">
        <v>186</v>
      </c>
      <c r="E46" s="3">
        <v>252</v>
      </c>
      <c r="F46" s="3">
        <v>211.57</v>
      </c>
    </row>
  </sheetData>
  <mergeCells count="3">
    <mergeCell ref="B32:G32"/>
    <mergeCell ref="D24:E24"/>
    <mergeCell ref="F24:H24"/>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P99"/>
  <sheetViews>
    <sheetView workbookViewId="0" topLeftCell="A1">
      <selection activeCell="J7" sqref="J7"/>
    </sheetView>
  </sheetViews>
  <sheetFormatPr defaultColWidth="9.140625" defaultRowHeight="12.75"/>
  <cols>
    <col min="1" max="1" width="18.57421875" style="0" customWidth="1"/>
    <col min="7" max="7" width="11.421875" style="0" customWidth="1"/>
    <col min="8" max="8" width="11.8515625" style="0" customWidth="1"/>
    <col min="12" max="12" width="11.00390625" style="0" customWidth="1"/>
    <col min="13" max="13" width="11.57421875" style="0" customWidth="1"/>
  </cols>
  <sheetData>
    <row r="1" spans="1:7" ht="18">
      <c r="A1" s="188" t="s">
        <v>809</v>
      </c>
      <c r="B1" s="189"/>
      <c r="C1" s="189"/>
      <c r="D1" s="189"/>
      <c r="E1" s="189"/>
      <c r="F1" s="189"/>
      <c r="G1" s="189"/>
    </row>
    <row r="3" spans="1:16" ht="51">
      <c r="A3" s="5" t="s">
        <v>250</v>
      </c>
      <c r="B3" s="7" t="s">
        <v>251</v>
      </c>
      <c r="E3" s="288" t="s">
        <v>595</v>
      </c>
      <c r="F3" s="288"/>
      <c r="K3" s="290" t="s">
        <v>865</v>
      </c>
      <c r="L3" s="290"/>
      <c r="M3" s="290"/>
      <c r="N3" s="290"/>
      <c r="O3" s="269"/>
      <c r="P3" s="269"/>
    </row>
    <row r="4" spans="1:16" ht="12.75">
      <c r="A4" s="8"/>
      <c r="B4" s="8" t="s">
        <v>3</v>
      </c>
      <c r="C4" s="8" t="s">
        <v>5</v>
      </c>
      <c r="D4" s="8" t="s">
        <v>4</v>
      </c>
      <c r="E4" s="8" t="s">
        <v>6</v>
      </c>
      <c r="F4" s="3" t="s">
        <v>274</v>
      </c>
      <c r="G4" s="17" t="s">
        <v>757</v>
      </c>
      <c r="H4" s="17" t="s">
        <v>802</v>
      </c>
      <c r="K4" s="290"/>
      <c r="L4" s="290"/>
      <c r="M4" s="290"/>
      <c r="N4" s="290"/>
      <c r="O4" s="269"/>
      <c r="P4" s="269"/>
    </row>
    <row r="5" spans="1:16" ht="25.5">
      <c r="A5" s="91" t="s">
        <v>252</v>
      </c>
      <c r="B5" s="8">
        <v>573</v>
      </c>
      <c r="C5" s="8">
        <v>569</v>
      </c>
      <c r="D5" s="8">
        <v>662</v>
      </c>
      <c r="E5" s="8">
        <v>648</v>
      </c>
      <c r="F5" s="3">
        <v>631</v>
      </c>
      <c r="G5" s="3"/>
      <c r="H5" s="17"/>
      <c r="K5" s="290"/>
      <c r="L5" s="290"/>
      <c r="M5" s="290"/>
      <c r="N5" s="290"/>
      <c r="O5" s="269"/>
      <c r="P5" s="269"/>
    </row>
    <row r="6" spans="1:16" ht="25.5" customHeight="1">
      <c r="A6" s="91" t="s">
        <v>253</v>
      </c>
      <c r="B6" s="8">
        <v>10.7</v>
      </c>
      <c r="C6" s="8">
        <v>11.2</v>
      </c>
      <c r="D6" s="8">
        <v>9.7</v>
      </c>
      <c r="E6" s="8">
        <v>10.1</v>
      </c>
      <c r="F6" s="3">
        <v>8.96</v>
      </c>
      <c r="G6" s="3">
        <v>10.7</v>
      </c>
      <c r="H6" s="17">
        <v>12.98</v>
      </c>
      <c r="K6" s="269"/>
      <c r="L6" s="269"/>
      <c r="M6" s="269"/>
      <c r="N6" s="269"/>
      <c r="O6" s="269"/>
      <c r="P6" s="269"/>
    </row>
    <row r="7" spans="11:16" ht="12.75">
      <c r="K7" s="269"/>
      <c r="L7" s="269"/>
      <c r="M7" s="269"/>
      <c r="N7" s="269"/>
      <c r="O7" s="269"/>
      <c r="P7" s="269"/>
    </row>
    <row r="8" spans="11:16" ht="12.75">
      <c r="K8" s="269"/>
      <c r="L8" s="269"/>
      <c r="M8" s="269"/>
      <c r="N8" s="269"/>
      <c r="O8" s="269"/>
      <c r="P8" s="269"/>
    </row>
    <row r="9" spans="1:8" ht="51">
      <c r="A9" s="15" t="s">
        <v>583</v>
      </c>
      <c r="B9" s="16" t="s">
        <v>254</v>
      </c>
      <c r="H9" s="40" t="s">
        <v>808</v>
      </c>
    </row>
    <row r="10" spans="1:14" ht="15.75">
      <c r="A10" s="11"/>
      <c r="B10" s="11"/>
      <c r="C10" s="11"/>
      <c r="D10" s="11"/>
      <c r="E10" s="11"/>
      <c r="F10" s="11"/>
      <c r="G10" s="11"/>
      <c r="H10" s="11"/>
      <c r="N10" s="60" t="s">
        <v>662</v>
      </c>
    </row>
    <row r="11" spans="1:15" ht="12.75">
      <c r="A11" s="341" t="s">
        <v>584</v>
      </c>
      <c r="B11" s="342" t="s">
        <v>3</v>
      </c>
      <c r="C11" s="342"/>
      <c r="D11" s="342" t="s">
        <v>5</v>
      </c>
      <c r="E11" s="342"/>
      <c r="F11" s="342" t="s">
        <v>4</v>
      </c>
      <c r="G11" s="342"/>
      <c r="H11" s="342" t="s">
        <v>6</v>
      </c>
      <c r="I11" s="342"/>
      <c r="J11" s="284" t="s">
        <v>274</v>
      </c>
      <c r="K11" s="284"/>
      <c r="L11" s="338" t="s">
        <v>275</v>
      </c>
      <c r="M11" s="338"/>
      <c r="N11" s="284" t="s">
        <v>802</v>
      </c>
      <c r="O11" s="284"/>
    </row>
    <row r="12" spans="1:15" ht="12.75">
      <c r="A12" s="341"/>
      <c r="B12" s="8" t="s">
        <v>585</v>
      </c>
      <c r="C12" s="8" t="s">
        <v>586</v>
      </c>
      <c r="D12" s="8" t="s">
        <v>585</v>
      </c>
      <c r="E12" s="8" t="s">
        <v>586</v>
      </c>
      <c r="F12" s="8" t="s">
        <v>585</v>
      </c>
      <c r="G12" s="8" t="s">
        <v>586</v>
      </c>
      <c r="H12" s="91" t="s">
        <v>585</v>
      </c>
      <c r="I12" s="8" t="s">
        <v>586</v>
      </c>
      <c r="J12" s="50" t="s">
        <v>585</v>
      </c>
      <c r="K12" s="17" t="s">
        <v>586</v>
      </c>
      <c r="L12" s="50" t="s">
        <v>585</v>
      </c>
      <c r="M12" s="17" t="s">
        <v>586</v>
      </c>
      <c r="N12" s="50" t="s">
        <v>585</v>
      </c>
      <c r="O12" s="17" t="s">
        <v>586</v>
      </c>
    </row>
    <row r="13" spans="1:15" ht="12.75">
      <c r="A13" s="6" t="s">
        <v>587</v>
      </c>
      <c r="B13" s="8">
        <v>1718.342</v>
      </c>
      <c r="C13" s="8">
        <v>2.844</v>
      </c>
      <c r="D13" s="8">
        <v>1715.86</v>
      </c>
      <c r="E13" s="8">
        <v>4.382</v>
      </c>
      <c r="F13" s="8">
        <v>1710.225</v>
      </c>
      <c r="G13" s="8">
        <v>6.193</v>
      </c>
      <c r="H13" s="91">
        <v>1705.292</v>
      </c>
      <c r="I13" s="8">
        <v>7.344</v>
      </c>
      <c r="J13" s="61" t="s">
        <v>631</v>
      </c>
      <c r="K13" s="61" t="s">
        <v>632</v>
      </c>
      <c r="L13" s="61" t="s">
        <v>633</v>
      </c>
      <c r="M13" s="61" t="s">
        <v>634</v>
      </c>
      <c r="N13" s="3">
        <v>1808.415</v>
      </c>
      <c r="O13" s="3">
        <v>3.439</v>
      </c>
    </row>
    <row r="14" spans="1:15" ht="12.75">
      <c r="A14" s="6" t="s">
        <v>588</v>
      </c>
      <c r="B14" s="8">
        <v>93.9</v>
      </c>
      <c r="C14" s="8">
        <v>0.266</v>
      </c>
      <c r="D14" s="8">
        <v>93.634</v>
      </c>
      <c r="E14" s="8">
        <v>0.274</v>
      </c>
      <c r="F14" s="8">
        <v>93.426</v>
      </c>
      <c r="G14" s="8">
        <v>0.236</v>
      </c>
      <c r="H14" s="91">
        <v>93.19</v>
      </c>
      <c r="I14" s="8">
        <v>0.346</v>
      </c>
      <c r="J14" s="61" t="s">
        <v>635</v>
      </c>
      <c r="K14" s="61" t="s">
        <v>636</v>
      </c>
      <c r="L14" s="61" t="s">
        <v>637</v>
      </c>
      <c r="M14" s="61" t="s">
        <v>638</v>
      </c>
      <c r="N14" s="3">
        <v>92.319</v>
      </c>
      <c r="O14" s="3">
        <v>0.176</v>
      </c>
    </row>
    <row r="15" spans="1:15" ht="12.75">
      <c r="A15" s="6" t="s">
        <v>589</v>
      </c>
      <c r="B15" s="8">
        <v>548.025</v>
      </c>
      <c r="C15" s="8">
        <v>0.344</v>
      </c>
      <c r="D15" s="8">
        <v>547.681</v>
      </c>
      <c r="E15" s="8">
        <v>0.377</v>
      </c>
      <c r="F15" s="8">
        <v>547.304</v>
      </c>
      <c r="G15" s="8">
        <v>0.468</v>
      </c>
      <c r="H15" s="91">
        <v>546.836</v>
      </c>
      <c r="I15" s="8">
        <v>0.388</v>
      </c>
      <c r="J15" s="61" t="s">
        <v>639</v>
      </c>
      <c r="K15" s="61" t="s">
        <v>640</v>
      </c>
      <c r="L15" s="61" t="s">
        <v>641</v>
      </c>
      <c r="M15" s="61" t="s">
        <v>642</v>
      </c>
      <c r="N15" s="3">
        <v>545.905</v>
      </c>
      <c r="O15" s="3">
        <v>1.158</v>
      </c>
    </row>
    <row r="16" spans="1:15" ht="12.75">
      <c r="A16" s="6" t="s">
        <v>590</v>
      </c>
      <c r="B16" s="8">
        <v>1733.924</v>
      </c>
      <c r="C16" s="8">
        <v>3.03</v>
      </c>
      <c r="D16" s="8">
        <v>1731.754</v>
      </c>
      <c r="E16" s="8">
        <v>3.486</v>
      </c>
      <c r="F16" s="8">
        <v>1733.734</v>
      </c>
      <c r="G16" s="8">
        <v>3.222</v>
      </c>
      <c r="H16" s="91">
        <v>1740.63</v>
      </c>
      <c r="I16" s="8">
        <v>3.932</v>
      </c>
      <c r="J16" s="61" t="s">
        <v>643</v>
      </c>
      <c r="K16" s="61" t="s">
        <v>644</v>
      </c>
      <c r="L16" s="61" t="s">
        <v>645</v>
      </c>
      <c r="M16" s="61" t="s">
        <v>646</v>
      </c>
      <c r="N16" s="3">
        <v>1854.625</v>
      </c>
      <c r="O16" s="3">
        <v>4.794</v>
      </c>
    </row>
    <row r="17" spans="1:15" ht="12.75">
      <c r="A17" s="6" t="s">
        <v>591</v>
      </c>
      <c r="B17" s="8">
        <v>1869.189</v>
      </c>
      <c r="C17" s="8">
        <v>3.591</v>
      </c>
      <c r="D17" s="8">
        <v>1868.395</v>
      </c>
      <c r="E17" s="8">
        <v>4.073</v>
      </c>
      <c r="F17" s="8">
        <v>1858.972</v>
      </c>
      <c r="G17" s="8">
        <v>5.392</v>
      </c>
      <c r="H17" s="91">
        <v>1861.029</v>
      </c>
      <c r="I17" s="8">
        <v>7.224</v>
      </c>
      <c r="J17" s="63">
        <v>1860.217</v>
      </c>
      <c r="K17" s="62" t="s">
        <v>647</v>
      </c>
      <c r="L17" s="61" t="s">
        <v>648</v>
      </c>
      <c r="M17" s="61" t="s">
        <v>649</v>
      </c>
      <c r="N17" s="3">
        <v>1903.433</v>
      </c>
      <c r="O17" s="3">
        <v>4.394</v>
      </c>
    </row>
    <row r="18" spans="1:15" ht="12.75">
      <c r="A18" s="6" t="s">
        <v>592</v>
      </c>
      <c r="B18" s="8">
        <v>891.481</v>
      </c>
      <c r="C18" s="8">
        <v>0.243</v>
      </c>
      <c r="D18" s="8">
        <v>891.238</v>
      </c>
      <c r="E18" s="8">
        <v>0.309</v>
      </c>
      <c r="F18" s="8">
        <v>890.928</v>
      </c>
      <c r="G18" s="8">
        <v>0.303</v>
      </c>
      <c r="H18" s="91">
        <v>890.625</v>
      </c>
      <c r="I18" s="8">
        <v>0.303</v>
      </c>
      <c r="J18" s="61" t="s">
        <v>650</v>
      </c>
      <c r="K18" s="61" t="s">
        <v>651</v>
      </c>
      <c r="L18" s="61" t="s">
        <v>652</v>
      </c>
      <c r="M18" s="61" t="s">
        <v>653</v>
      </c>
      <c r="N18" s="3">
        <v>899.253</v>
      </c>
      <c r="O18" s="3">
        <v>0.419</v>
      </c>
    </row>
    <row r="19" spans="1:15" ht="12.75">
      <c r="A19" s="6" t="s">
        <v>593</v>
      </c>
      <c r="B19" s="8">
        <v>80.674</v>
      </c>
      <c r="C19" s="8">
        <v>0.007</v>
      </c>
      <c r="D19" s="8">
        <v>80.667</v>
      </c>
      <c r="E19" s="8">
        <v>0.018</v>
      </c>
      <c r="F19" s="8">
        <v>80.649</v>
      </c>
      <c r="G19" s="8">
        <v>0.007</v>
      </c>
      <c r="H19" s="91">
        <v>80.642</v>
      </c>
      <c r="I19" s="8">
        <v>0.021</v>
      </c>
      <c r="J19" s="61" t="s">
        <v>654</v>
      </c>
      <c r="K19" s="61" t="s">
        <v>655</v>
      </c>
      <c r="L19" s="61" t="s">
        <v>656</v>
      </c>
      <c r="M19" s="61" t="s">
        <v>657</v>
      </c>
      <c r="N19" s="3">
        <v>83.039</v>
      </c>
      <c r="O19" s="3">
        <v>0.219</v>
      </c>
    </row>
    <row r="20" spans="1:15" ht="12.75">
      <c r="A20" s="6" t="s">
        <v>594</v>
      </c>
      <c r="B20" s="8">
        <v>794.802</v>
      </c>
      <c r="C20" s="8">
        <v>0.595</v>
      </c>
      <c r="D20" s="8">
        <v>794.207</v>
      </c>
      <c r="E20" s="8">
        <v>0.791</v>
      </c>
      <c r="F20" s="8">
        <v>775.94</v>
      </c>
      <c r="G20" s="8">
        <v>1</v>
      </c>
      <c r="H20" s="91">
        <v>768.548</v>
      </c>
      <c r="I20" s="8">
        <v>0.541</v>
      </c>
      <c r="J20" s="61" t="s">
        <v>658</v>
      </c>
      <c r="K20" s="61" t="s">
        <v>659</v>
      </c>
      <c r="L20" s="61" t="s">
        <v>660</v>
      </c>
      <c r="M20" s="61" t="s">
        <v>661</v>
      </c>
      <c r="N20" s="3">
        <v>767.986</v>
      </c>
      <c r="O20" s="3">
        <v>0.703</v>
      </c>
    </row>
    <row r="21" spans="1:8" ht="12.75">
      <c r="A21" s="10"/>
      <c r="B21" s="11"/>
      <c r="C21" s="11"/>
      <c r="D21" s="11"/>
      <c r="E21" s="11"/>
      <c r="F21" s="11"/>
      <c r="G21" s="11"/>
      <c r="H21" s="12"/>
    </row>
    <row r="22" spans="1:8" ht="12.75">
      <c r="A22" s="10"/>
      <c r="B22" s="11"/>
      <c r="C22" s="11"/>
      <c r="D22" s="11"/>
      <c r="E22" s="11"/>
      <c r="F22" s="11"/>
      <c r="G22" s="11"/>
      <c r="H22" s="12"/>
    </row>
    <row r="23" spans="1:8" ht="12.75">
      <c r="A23" s="10"/>
      <c r="B23" s="11"/>
      <c r="C23" s="11"/>
      <c r="D23" s="11"/>
      <c r="E23" s="11"/>
      <c r="F23" s="11"/>
      <c r="G23" s="11"/>
      <c r="H23" s="12"/>
    </row>
    <row r="24" spans="1:8" ht="12.75">
      <c r="A24" s="11"/>
      <c r="B24" s="11"/>
      <c r="C24" s="11"/>
      <c r="D24" s="11"/>
      <c r="E24" s="11"/>
      <c r="F24" s="11"/>
      <c r="G24" s="11"/>
      <c r="H24" s="11"/>
    </row>
    <row r="26" spans="1:8" ht="63.75">
      <c r="A26" s="5" t="s">
        <v>255</v>
      </c>
      <c r="B26" s="7" t="s">
        <v>256</v>
      </c>
      <c r="F26" s="39" t="s">
        <v>581</v>
      </c>
      <c r="G26" s="39" t="s">
        <v>753</v>
      </c>
      <c r="H26" s="39" t="s">
        <v>753</v>
      </c>
    </row>
    <row r="27" spans="2:8" ht="12.75">
      <c r="B27" s="8" t="s">
        <v>3</v>
      </c>
      <c r="C27" s="8" t="s">
        <v>5</v>
      </c>
      <c r="D27" s="8" t="s">
        <v>4</v>
      </c>
      <c r="E27" s="8" t="s">
        <v>6</v>
      </c>
      <c r="F27" s="3" t="s">
        <v>274</v>
      </c>
      <c r="G27" s="3" t="s">
        <v>275</v>
      </c>
      <c r="H27" s="3" t="s">
        <v>802</v>
      </c>
    </row>
    <row r="28" spans="2:8" ht="12.75">
      <c r="B28" s="8">
        <v>82.3</v>
      </c>
      <c r="C28" s="8">
        <v>93.1</v>
      </c>
      <c r="D28" s="8">
        <v>82.8</v>
      </c>
      <c r="E28" s="8">
        <v>89.4</v>
      </c>
      <c r="F28" s="3">
        <v>86.5</v>
      </c>
      <c r="G28" s="3">
        <v>78.5</v>
      </c>
      <c r="H28" s="17">
        <v>74</v>
      </c>
    </row>
    <row r="29" spans="2:8" ht="12.75">
      <c r="B29" s="3"/>
      <c r="C29" s="3"/>
      <c r="D29" s="3"/>
      <c r="E29" s="3"/>
      <c r="F29" s="3"/>
      <c r="G29" s="3"/>
      <c r="H29" s="3"/>
    </row>
    <row r="31" spans="1:8" ht="63.75">
      <c r="A31" s="5" t="s">
        <v>257</v>
      </c>
      <c r="B31" s="7" t="s">
        <v>256</v>
      </c>
      <c r="F31" s="40" t="s">
        <v>581</v>
      </c>
      <c r="G31" s="39" t="s">
        <v>753</v>
      </c>
      <c r="H31" s="39" t="s">
        <v>753</v>
      </c>
    </row>
    <row r="32" spans="1:8" ht="12.75">
      <c r="A32" s="8"/>
      <c r="B32" s="8" t="s">
        <v>3</v>
      </c>
      <c r="C32" s="8" t="s">
        <v>5</v>
      </c>
      <c r="D32" s="8" t="s">
        <v>4</v>
      </c>
      <c r="E32" s="8" t="s">
        <v>6</v>
      </c>
      <c r="F32" s="3" t="s">
        <v>274</v>
      </c>
      <c r="G32" s="3" t="s">
        <v>275</v>
      </c>
      <c r="H32" s="17" t="s">
        <v>802</v>
      </c>
    </row>
    <row r="33" spans="1:8" ht="12.75">
      <c r="A33" s="8" t="s">
        <v>258</v>
      </c>
      <c r="B33" s="8">
        <v>99</v>
      </c>
      <c r="C33" s="8">
        <v>95</v>
      </c>
      <c r="D33" s="8">
        <v>93</v>
      </c>
      <c r="E33" s="8">
        <v>96</v>
      </c>
      <c r="F33" s="3">
        <v>98</v>
      </c>
      <c r="G33" s="3">
        <v>95</v>
      </c>
      <c r="H33" s="17">
        <v>95</v>
      </c>
    </row>
    <row r="34" spans="1:8" ht="12.75">
      <c r="A34" s="8" t="s">
        <v>259</v>
      </c>
      <c r="B34" s="8">
        <v>99</v>
      </c>
      <c r="C34" s="8">
        <v>94</v>
      </c>
      <c r="D34" s="8">
        <v>88</v>
      </c>
      <c r="E34" s="8">
        <v>94</v>
      </c>
      <c r="F34" s="3">
        <v>89</v>
      </c>
      <c r="G34" s="3">
        <v>89</v>
      </c>
      <c r="H34" s="17">
        <v>92</v>
      </c>
    </row>
    <row r="35" spans="1:8" ht="12.75">
      <c r="A35" s="8" t="s">
        <v>850</v>
      </c>
      <c r="B35" s="8">
        <v>108</v>
      </c>
      <c r="C35" s="8">
        <v>131</v>
      </c>
      <c r="D35" s="8"/>
      <c r="E35" s="8"/>
      <c r="F35" s="3"/>
      <c r="G35" s="3"/>
      <c r="H35" s="17"/>
    </row>
    <row r="36" spans="1:8" ht="12.75">
      <c r="A36" s="8" t="s">
        <v>260</v>
      </c>
      <c r="B36" s="8">
        <v>100</v>
      </c>
      <c r="C36" s="8">
        <v>94</v>
      </c>
      <c r="D36" s="8">
        <v>94</v>
      </c>
      <c r="E36" s="8">
        <v>96</v>
      </c>
      <c r="F36" s="3">
        <v>92</v>
      </c>
      <c r="G36" s="3">
        <v>94</v>
      </c>
      <c r="H36" s="17">
        <v>96</v>
      </c>
    </row>
    <row r="37" spans="1:11" ht="12.75">
      <c r="A37" s="81" t="s">
        <v>851</v>
      </c>
      <c r="B37" s="43"/>
      <c r="C37" s="43"/>
      <c r="D37" s="43"/>
      <c r="E37" s="43"/>
      <c r="F37" s="43"/>
      <c r="G37" s="43"/>
      <c r="H37" s="43"/>
      <c r="I37" s="43"/>
      <c r="J37" s="43"/>
      <c r="K37" s="43"/>
    </row>
    <row r="39" spans="1:8" ht="25.5">
      <c r="A39" s="5" t="s">
        <v>546</v>
      </c>
      <c r="B39" s="7" t="s">
        <v>256</v>
      </c>
      <c r="H39" s="40" t="s">
        <v>582</v>
      </c>
    </row>
    <row r="40" spans="1:2" ht="10.5" customHeight="1">
      <c r="A40" s="10"/>
      <c r="B40" s="11"/>
    </row>
    <row r="41" spans="1:9" ht="12.75">
      <c r="A41" s="339" t="s">
        <v>571</v>
      </c>
      <c r="B41" s="339" t="s">
        <v>547</v>
      </c>
      <c r="C41" s="339" t="s">
        <v>548</v>
      </c>
      <c r="D41" s="339" t="s">
        <v>549</v>
      </c>
      <c r="E41" s="339" t="s">
        <v>550</v>
      </c>
      <c r="F41" s="339" t="s">
        <v>551</v>
      </c>
      <c r="G41" s="339" t="s">
        <v>746</v>
      </c>
      <c r="H41" s="339" t="s">
        <v>552</v>
      </c>
      <c r="I41" s="343" t="s">
        <v>852</v>
      </c>
    </row>
    <row r="42" spans="1:9" ht="12.75">
      <c r="A42" s="340"/>
      <c r="B42" s="339"/>
      <c r="C42" s="339"/>
      <c r="D42" s="339"/>
      <c r="E42" s="339"/>
      <c r="F42" s="339"/>
      <c r="G42" s="339"/>
      <c r="H42" s="339"/>
      <c r="I42" s="344"/>
    </row>
    <row r="43" spans="1:9" ht="12.75">
      <c r="A43" s="340"/>
      <c r="B43" s="339"/>
      <c r="C43" s="339"/>
      <c r="D43" s="339"/>
      <c r="E43" s="339"/>
      <c r="F43" s="339"/>
      <c r="G43" s="339"/>
      <c r="H43" s="339"/>
      <c r="I43" s="344"/>
    </row>
    <row r="44" spans="1:9" ht="12.75">
      <c r="A44" s="340"/>
      <c r="B44" s="339"/>
      <c r="C44" s="339"/>
      <c r="D44" s="339"/>
      <c r="E44" s="339"/>
      <c r="F44" s="339"/>
      <c r="G44" s="339"/>
      <c r="H44" s="339"/>
      <c r="I44" s="345"/>
    </row>
    <row r="45" spans="1:9" ht="25.5">
      <c r="A45" s="135" t="s">
        <v>553</v>
      </c>
      <c r="B45" s="184">
        <v>901092</v>
      </c>
      <c r="C45" s="184">
        <v>1029504</v>
      </c>
      <c r="D45" s="185">
        <v>128412</v>
      </c>
      <c r="E45" s="185" t="s">
        <v>554</v>
      </c>
      <c r="F45" s="185">
        <v>4219</v>
      </c>
      <c r="G45" s="185">
        <v>3952</v>
      </c>
      <c r="H45" s="185">
        <v>-267</v>
      </c>
      <c r="I45" s="185" t="s">
        <v>555</v>
      </c>
    </row>
    <row r="46" spans="1:9" ht="25.5">
      <c r="A46" s="135" t="s">
        <v>556</v>
      </c>
      <c r="B46" s="184">
        <v>3136</v>
      </c>
      <c r="C46" s="184">
        <v>3008</v>
      </c>
      <c r="D46" s="185">
        <v>-128</v>
      </c>
      <c r="E46" s="185" t="s">
        <v>557</v>
      </c>
      <c r="F46" s="185">
        <v>66</v>
      </c>
      <c r="G46" s="185">
        <v>66</v>
      </c>
      <c r="H46" s="185">
        <v>0</v>
      </c>
      <c r="I46" s="185" t="s">
        <v>558</v>
      </c>
    </row>
    <row r="47" spans="1:9" ht="12.75">
      <c r="A47" s="135" t="s">
        <v>559</v>
      </c>
      <c r="B47" s="184">
        <v>910478</v>
      </c>
      <c r="C47" s="184">
        <v>864493</v>
      </c>
      <c r="D47" s="185">
        <v>-45985</v>
      </c>
      <c r="E47" s="185" t="s">
        <v>560</v>
      </c>
      <c r="F47" s="185">
        <v>6415</v>
      </c>
      <c r="G47" s="185">
        <v>6030</v>
      </c>
      <c r="H47" s="185">
        <v>-385</v>
      </c>
      <c r="I47" s="185" t="s">
        <v>561</v>
      </c>
    </row>
    <row r="48" spans="1:9" ht="12.75">
      <c r="A48" s="334" t="s">
        <v>562</v>
      </c>
      <c r="B48" s="335">
        <v>2669819</v>
      </c>
      <c r="C48" s="335">
        <v>2676258</v>
      </c>
      <c r="D48" s="333">
        <v>6439</v>
      </c>
      <c r="E48" s="333" t="s">
        <v>563</v>
      </c>
      <c r="F48" s="336">
        <v>21238</v>
      </c>
      <c r="G48" s="336">
        <v>21014</v>
      </c>
      <c r="H48" s="333">
        <v>-224</v>
      </c>
      <c r="I48" s="333" t="s">
        <v>564</v>
      </c>
    </row>
    <row r="49" spans="1:9" ht="12.75">
      <c r="A49" s="334"/>
      <c r="B49" s="335"/>
      <c r="C49" s="335"/>
      <c r="D49" s="333"/>
      <c r="E49" s="333"/>
      <c r="F49" s="337"/>
      <c r="G49" s="337"/>
      <c r="H49" s="333"/>
      <c r="I49" s="333"/>
    </row>
    <row r="50" spans="1:9" ht="12.75">
      <c r="A50" s="135" t="s">
        <v>565</v>
      </c>
      <c r="B50" s="184">
        <v>6350</v>
      </c>
      <c r="C50" s="184">
        <v>5455</v>
      </c>
      <c r="D50" s="185">
        <v>-895</v>
      </c>
      <c r="E50" s="185" t="s">
        <v>566</v>
      </c>
      <c r="F50" s="185">
        <v>48</v>
      </c>
      <c r="G50" s="185">
        <v>34</v>
      </c>
      <c r="H50" s="185">
        <v>-14</v>
      </c>
      <c r="I50" s="185" t="s">
        <v>567</v>
      </c>
    </row>
    <row r="51" spans="1:9" ht="25.5">
      <c r="A51" s="135" t="s">
        <v>568</v>
      </c>
      <c r="B51" s="184">
        <v>545391</v>
      </c>
      <c r="C51" s="184">
        <v>643562</v>
      </c>
      <c r="D51" s="185">
        <v>98171</v>
      </c>
      <c r="E51" s="185">
        <v>18</v>
      </c>
      <c r="F51" s="185" t="s">
        <v>569</v>
      </c>
      <c r="G51" s="185">
        <v>8170</v>
      </c>
      <c r="H51" s="185">
        <v>498</v>
      </c>
      <c r="I51" s="185" t="s">
        <v>570</v>
      </c>
    </row>
    <row r="52" spans="1:2" ht="12.75">
      <c r="A52" s="10"/>
      <c r="B52" s="11"/>
    </row>
    <row r="53" spans="1:2" ht="12.75">
      <c r="A53" s="10"/>
      <c r="B53" s="11"/>
    </row>
    <row r="54" spans="1:2" ht="12.75">
      <c r="A54" s="10"/>
      <c r="B54" s="11"/>
    </row>
    <row r="55" spans="1:2" ht="12.75">
      <c r="A55" s="10"/>
      <c r="B55" s="11"/>
    </row>
    <row r="56" spans="1:2" ht="12.75">
      <c r="A56" s="10"/>
      <c r="B56" s="11"/>
    </row>
    <row r="57" spans="1:2" ht="12.75">
      <c r="A57" s="10"/>
      <c r="B57" s="11"/>
    </row>
    <row r="59" spans="1:13" ht="76.5">
      <c r="A59" s="15" t="s">
        <v>261</v>
      </c>
      <c r="B59" s="16" t="s">
        <v>262</v>
      </c>
      <c r="F59" s="33"/>
      <c r="G59" s="41" t="s">
        <v>755</v>
      </c>
      <c r="H59" s="33"/>
      <c r="I59" s="33"/>
      <c r="J59" s="33"/>
      <c r="K59" s="33"/>
      <c r="L59" s="33"/>
      <c r="M59" s="33" t="s">
        <v>754</v>
      </c>
    </row>
    <row r="60" spans="1:8" ht="25.5">
      <c r="A60" s="8"/>
      <c r="B60" s="8" t="s">
        <v>3</v>
      </c>
      <c r="C60" s="8" t="s">
        <v>5</v>
      </c>
      <c r="D60" s="8" t="s">
        <v>4</v>
      </c>
      <c r="E60" s="8" t="s">
        <v>6</v>
      </c>
      <c r="F60" s="3" t="s">
        <v>274</v>
      </c>
      <c r="G60" s="4" t="s">
        <v>756</v>
      </c>
      <c r="H60" s="50" t="s">
        <v>926</v>
      </c>
    </row>
    <row r="61" spans="1:8" ht="12.75">
      <c r="A61" s="8" t="s">
        <v>263</v>
      </c>
      <c r="B61" s="8">
        <v>38.2</v>
      </c>
      <c r="C61" s="8">
        <v>38.1</v>
      </c>
      <c r="D61" s="8">
        <v>38</v>
      </c>
      <c r="E61" s="8">
        <v>37.9</v>
      </c>
      <c r="F61" s="3">
        <v>37.7</v>
      </c>
      <c r="G61" s="3">
        <v>37.6</v>
      </c>
      <c r="H61" s="3">
        <v>37.6</v>
      </c>
    </row>
    <row r="62" spans="1:8" ht="12.75">
      <c r="A62" s="8" t="s">
        <v>264</v>
      </c>
      <c r="B62" s="8">
        <v>45</v>
      </c>
      <c r="C62" s="8">
        <v>45.2</v>
      </c>
      <c r="D62" s="8">
        <v>45.4</v>
      </c>
      <c r="E62" s="8">
        <v>45.5</v>
      </c>
      <c r="F62" s="3">
        <v>45.7</v>
      </c>
      <c r="G62" s="3">
        <v>45.8</v>
      </c>
      <c r="H62" s="3">
        <v>45.9</v>
      </c>
    </row>
    <row r="63" spans="1:8" ht="12.75">
      <c r="A63" s="8" t="s">
        <v>265</v>
      </c>
      <c r="B63" s="8">
        <v>1.8</v>
      </c>
      <c r="C63" s="8">
        <v>1.8</v>
      </c>
      <c r="D63" s="8">
        <v>1.8</v>
      </c>
      <c r="E63" s="8">
        <v>1.8</v>
      </c>
      <c r="F63" s="3">
        <v>1.8</v>
      </c>
      <c r="G63" s="3">
        <v>1.8</v>
      </c>
      <c r="H63" s="3">
        <v>1.8</v>
      </c>
    </row>
    <row r="64" spans="1:8" ht="12.75">
      <c r="A64" s="8" t="s">
        <v>148</v>
      </c>
      <c r="B64" s="8">
        <v>3.8</v>
      </c>
      <c r="C64" s="8">
        <v>3.9</v>
      </c>
      <c r="D64" s="8">
        <v>3.9</v>
      </c>
      <c r="E64" s="8">
        <v>3.9</v>
      </c>
      <c r="F64" s="3">
        <v>3.9</v>
      </c>
      <c r="G64" s="3">
        <v>3.9</v>
      </c>
      <c r="H64" s="3">
        <v>3.9</v>
      </c>
    </row>
    <row r="65" spans="1:8" ht="12.75">
      <c r="A65" s="8"/>
      <c r="B65" s="8"/>
      <c r="C65" s="8"/>
      <c r="D65" s="8"/>
      <c r="E65" s="8"/>
      <c r="F65" s="3"/>
      <c r="G65" s="3"/>
      <c r="H65" s="3"/>
    </row>
    <row r="66" spans="1:8" ht="12.75">
      <c r="A66" s="8"/>
      <c r="B66" s="8"/>
      <c r="C66" s="8"/>
      <c r="D66" s="8"/>
      <c r="E66" s="8"/>
      <c r="F66" s="3"/>
      <c r="G66" s="3"/>
      <c r="H66" s="3"/>
    </row>
    <row r="67" spans="1:8" ht="25.5">
      <c r="A67" s="8"/>
      <c r="B67" s="8" t="s">
        <v>3</v>
      </c>
      <c r="C67" s="8" t="s">
        <v>5</v>
      </c>
      <c r="D67" s="8" t="s">
        <v>4</v>
      </c>
      <c r="E67" s="8" t="s">
        <v>6</v>
      </c>
      <c r="F67" s="3" t="s">
        <v>274</v>
      </c>
      <c r="G67" s="4" t="s">
        <v>756</v>
      </c>
      <c r="H67" s="50" t="s">
        <v>926</v>
      </c>
    </row>
    <row r="68" spans="1:8" ht="25.5">
      <c r="A68" s="91" t="s">
        <v>927</v>
      </c>
      <c r="B68" s="8">
        <v>3.6</v>
      </c>
      <c r="C68" s="8">
        <v>3.6</v>
      </c>
      <c r="D68" s="8">
        <v>3.6</v>
      </c>
      <c r="E68" s="8">
        <v>3.7</v>
      </c>
      <c r="F68" s="3">
        <v>3.7</v>
      </c>
      <c r="G68" s="3">
        <v>3.7</v>
      </c>
      <c r="H68" s="3">
        <v>3.7</v>
      </c>
    </row>
    <row r="69" spans="1:8" ht="38.25">
      <c r="A69" s="91" t="s">
        <v>928</v>
      </c>
      <c r="B69" s="8">
        <v>1.4</v>
      </c>
      <c r="C69" s="8">
        <v>1.4</v>
      </c>
      <c r="D69" s="8">
        <v>1.4</v>
      </c>
      <c r="E69" s="8">
        <v>1.4</v>
      </c>
      <c r="F69" s="3">
        <v>1.5</v>
      </c>
      <c r="G69" s="3">
        <v>1.5</v>
      </c>
      <c r="H69" s="3">
        <v>1.5</v>
      </c>
    </row>
    <row r="70" spans="1:8" ht="25.5">
      <c r="A70" s="91" t="s">
        <v>929</v>
      </c>
      <c r="B70" s="8">
        <v>2.1</v>
      </c>
      <c r="C70" s="8">
        <v>2.1</v>
      </c>
      <c r="D70" s="8">
        <v>2.1</v>
      </c>
      <c r="E70" s="8">
        <v>2.1</v>
      </c>
      <c r="F70" s="3">
        <v>2.1</v>
      </c>
      <c r="G70" s="3">
        <v>2.1</v>
      </c>
      <c r="H70" s="3">
        <v>2.1</v>
      </c>
    </row>
    <row r="71" spans="1:8" ht="12.75">
      <c r="A71" s="8" t="s">
        <v>266</v>
      </c>
      <c r="B71" s="8">
        <v>4.1</v>
      </c>
      <c r="C71" s="8">
        <v>3.9</v>
      </c>
      <c r="D71" s="8">
        <v>3.8</v>
      </c>
      <c r="E71" s="8">
        <v>3.7</v>
      </c>
      <c r="F71" s="3">
        <v>3.6</v>
      </c>
      <c r="G71" s="3">
        <v>3.6</v>
      </c>
      <c r="H71" s="3">
        <v>3.5</v>
      </c>
    </row>
    <row r="74" spans="1:8" ht="63.75">
      <c r="A74" s="15" t="s">
        <v>930</v>
      </c>
      <c r="B74" s="16" t="s">
        <v>262</v>
      </c>
      <c r="G74" s="39" t="s">
        <v>618</v>
      </c>
      <c r="H74" s="39" t="s">
        <v>931</v>
      </c>
    </row>
    <row r="75" spans="1:8" ht="12.75">
      <c r="A75" s="8"/>
      <c r="B75" s="8" t="s">
        <v>3</v>
      </c>
      <c r="C75" s="8" t="s">
        <v>5</v>
      </c>
      <c r="D75" s="8" t="s">
        <v>4</v>
      </c>
      <c r="E75" s="8" t="s">
        <v>6</v>
      </c>
      <c r="F75" s="3" t="s">
        <v>274</v>
      </c>
      <c r="G75" s="3" t="s">
        <v>275</v>
      </c>
      <c r="H75" s="17" t="s">
        <v>802</v>
      </c>
    </row>
    <row r="76" spans="1:8" ht="12.75">
      <c r="A76" s="8" t="s">
        <v>267</v>
      </c>
      <c r="B76" s="8">
        <v>61.4</v>
      </c>
      <c r="C76" s="8">
        <v>63</v>
      </c>
      <c r="D76" s="8">
        <v>65</v>
      </c>
      <c r="E76" s="8">
        <v>64.6</v>
      </c>
      <c r="F76" s="3">
        <v>64.1</v>
      </c>
      <c r="G76" s="3">
        <v>63.7</v>
      </c>
      <c r="H76" s="17">
        <v>65</v>
      </c>
    </row>
    <row r="77" spans="1:8" ht="12.75">
      <c r="A77" s="8" t="s">
        <v>268</v>
      </c>
      <c r="B77" s="8">
        <v>37.8</v>
      </c>
      <c r="C77" s="8">
        <v>36.3</v>
      </c>
      <c r="D77" s="8">
        <v>34.3</v>
      </c>
      <c r="E77" s="8">
        <v>34.9</v>
      </c>
      <c r="F77" s="3">
        <v>35.5</v>
      </c>
      <c r="G77" s="3">
        <v>36</v>
      </c>
      <c r="H77" s="17">
        <v>34.6</v>
      </c>
    </row>
    <row r="78" spans="1:8" ht="12.75">
      <c r="A78" s="8" t="s">
        <v>269</v>
      </c>
      <c r="B78" s="8">
        <v>0.8</v>
      </c>
      <c r="C78" s="8">
        <v>0.7</v>
      </c>
      <c r="D78" s="8">
        <v>0.7</v>
      </c>
      <c r="E78" s="8">
        <v>0.5</v>
      </c>
      <c r="F78" s="3">
        <v>0.4</v>
      </c>
      <c r="G78" s="3">
        <v>0.3</v>
      </c>
      <c r="H78" s="17">
        <v>0.4</v>
      </c>
    </row>
    <row r="81" spans="1:6" ht="51">
      <c r="A81" s="15" t="s">
        <v>270</v>
      </c>
      <c r="B81" s="16" t="s">
        <v>271</v>
      </c>
      <c r="C81" s="16"/>
      <c r="D81" s="16"/>
      <c r="E81" s="16"/>
      <c r="F81" s="41" t="s">
        <v>619</v>
      </c>
    </row>
    <row r="82" spans="1:8" ht="12.75">
      <c r="A82" s="8"/>
      <c r="B82" s="8" t="s">
        <v>3</v>
      </c>
      <c r="C82" s="8" t="s">
        <v>5</v>
      </c>
      <c r="D82" s="8" t="s">
        <v>4</v>
      </c>
      <c r="E82" s="8" t="s">
        <v>6</v>
      </c>
      <c r="F82" s="8" t="s">
        <v>274</v>
      </c>
      <c r="G82" s="33"/>
      <c r="H82" s="33"/>
    </row>
    <row r="83" spans="1:10" ht="63.75">
      <c r="A83" s="91" t="s">
        <v>272</v>
      </c>
      <c r="B83" s="8">
        <v>43.89902</v>
      </c>
      <c r="C83" s="8">
        <v>104.23467</v>
      </c>
      <c r="D83" s="8">
        <v>150.01688</v>
      </c>
      <c r="E83" s="8">
        <v>151.50489</v>
      </c>
      <c r="F83" s="8">
        <v>161.65075</v>
      </c>
      <c r="G83" s="33"/>
      <c r="H83" s="33"/>
      <c r="J83" s="11"/>
    </row>
    <row r="84" spans="1:8" ht="12.75">
      <c r="A84" s="8" t="s">
        <v>273</v>
      </c>
      <c r="B84" s="8">
        <v>1043</v>
      </c>
      <c r="C84" s="8">
        <v>2873</v>
      </c>
      <c r="D84" s="8">
        <v>4105</v>
      </c>
      <c r="E84" s="8">
        <v>4120</v>
      </c>
      <c r="F84" s="8">
        <v>4218</v>
      </c>
      <c r="G84" s="33"/>
      <c r="H84" s="33"/>
    </row>
    <row r="85" spans="1:8" s="11" customFormat="1" ht="12.75">
      <c r="A85" s="33"/>
      <c r="B85" s="33"/>
      <c r="C85" s="33"/>
      <c r="D85" s="33"/>
      <c r="E85" s="33"/>
      <c r="F85" s="33"/>
      <c r="G85" s="33"/>
      <c r="H85" s="33"/>
    </row>
    <row r="86" spans="1:8" s="11" customFormat="1" ht="12.75">
      <c r="A86" s="33"/>
      <c r="B86" s="33"/>
      <c r="C86" s="33"/>
      <c r="D86" s="33"/>
      <c r="E86" s="33"/>
      <c r="F86" s="33"/>
      <c r="G86" s="33"/>
      <c r="H86" s="33"/>
    </row>
    <row r="88" spans="2:8" ht="12.75">
      <c r="B88" s="7" t="s">
        <v>806</v>
      </c>
      <c r="C88" s="7"/>
      <c r="H88" s="11"/>
    </row>
    <row r="89" spans="1:3" ht="12.75">
      <c r="A89" s="3"/>
      <c r="B89" s="3" t="s">
        <v>275</v>
      </c>
      <c r="C89" s="3" t="s">
        <v>802</v>
      </c>
    </row>
    <row r="90" spans="1:7" ht="38.25">
      <c r="A90" s="186" t="s">
        <v>853</v>
      </c>
      <c r="B90" s="3">
        <v>161.158</v>
      </c>
      <c r="C90" s="17">
        <v>166.338</v>
      </c>
      <c r="D90" s="19"/>
      <c r="E90" s="19"/>
      <c r="F90" s="19"/>
      <c r="G90" s="19"/>
    </row>
    <row r="91" spans="1:8" ht="12.75">
      <c r="A91" s="3" t="s">
        <v>860</v>
      </c>
      <c r="B91" s="3"/>
      <c r="C91" s="3"/>
      <c r="D91" s="19"/>
      <c r="E91" s="19"/>
      <c r="F91" s="19"/>
      <c r="G91" s="19"/>
      <c r="H91" s="19"/>
    </row>
    <row r="92" spans="1:7" ht="51">
      <c r="A92" s="4" t="s">
        <v>855</v>
      </c>
      <c r="B92" s="4" t="s">
        <v>854</v>
      </c>
      <c r="C92" s="4" t="s">
        <v>854</v>
      </c>
      <c r="D92" s="19"/>
      <c r="E92" s="19"/>
      <c r="F92" s="19"/>
      <c r="G92" s="19"/>
    </row>
    <row r="93" spans="1:7" ht="25.5">
      <c r="A93" s="4" t="s">
        <v>857</v>
      </c>
      <c r="B93" s="3">
        <v>4.4</v>
      </c>
      <c r="C93" s="3">
        <v>6</v>
      </c>
      <c r="D93" s="19"/>
      <c r="E93" s="19"/>
      <c r="F93" s="19"/>
      <c r="G93" s="19"/>
    </row>
    <row r="94" spans="1:7" ht="25.5">
      <c r="A94" s="4" t="s">
        <v>856</v>
      </c>
      <c r="B94" s="3" t="s">
        <v>858</v>
      </c>
      <c r="C94" s="3">
        <v>20</v>
      </c>
      <c r="D94" s="19"/>
      <c r="E94" s="19"/>
      <c r="F94" s="19"/>
      <c r="G94" s="19"/>
    </row>
    <row r="95" spans="1:3" ht="63.75">
      <c r="A95" s="49" t="s">
        <v>859</v>
      </c>
      <c r="B95">
        <v>3977</v>
      </c>
      <c r="C95" s="17">
        <v>3534</v>
      </c>
    </row>
    <row r="96" spans="1:3" ht="12.75">
      <c r="A96" s="50" t="s">
        <v>860</v>
      </c>
      <c r="B96" s="3"/>
      <c r="C96" s="3"/>
    </row>
    <row r="97" spans="1:3" ht="38.25">
      <c r="A97" s="50" t="s">
        <v>861</v>
      </c>
      <c r="B97" s="3"/>
      <c r="C97" s="3">
        <v>3314</v>
      </c>
    </row>
    <row r="98" spans="1:3" ht="51">
      <c r="A98" s="50" t="s">
        <v>862</v>
      </c>
      <c r="B98" s="3"/>
      <c r="C98" s="3">
        <v>7</v>
      </c>
    </row>
    <row r="99" spans="1:3" ht="25.5">
      <c r="A99" s="50" t="s">
        <v>863</v>
      </c>
      <c r="B99" s="3"/>
      <c r="C99" s="3">
        <v>213</v>
      </c>
    </row>
  </sheetData>
  <mergeCells count="28">
    <mergeCell ref="N11:O11"/>
    <mergeCell ref="K3:P8"/>
    <mergeCell ref="I41:I44"/>
    <mergeCell ref="E41:E44"/>
    <mergeCell ref="F41:F44"/>
    <mergeCell ref="G41:G44"/>
    <mergeCell ref="H41:H44"/>
    <mergeCell ref="H11:I11"/>
    <mergeCell ref="E3:F3"/>
    <mergeCell ref="J11:K11"/>
    <mergeCell ref="L11:M11"/>
    <mergeCell ref="A41:A44"/>
    <mergeCell ref="B41:B44"/>
    <mergeCell ref="C41:C44"/>
    <mergeCell ref="D41:D44"/>
    <mergeCell ref="A11:A12"/>
    <mergeCell ref="B11:C11"/>
    <mergeCell ref="D11:E11"/>
    <mergeCell ref="F11:G11"/>
    <mergeCell ref="E48:E49"/>
    <mergeCell ref="H48:H49"/>
    <mergeCell ref="I48:I49"/>
    <mergeCell ref="A48:A49"/>
    <mergeCell ref="B48:B49"/>
    <mergeCell ref="C48:C49"/>
    <mergeCell ref="D48:D49"/>
    <mergeCell ref="F48:F49"/>
    <mergeCell ref="G48:G49"/>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O450"/>
  <sheetViews>
    <sheetView workbookViewId="0" topLeftCell="A433">
      <selection activeCell="K453" sqref="K453"/>
    </sheetView>
  </sheetViews>
  <sheetFormatPr defaultColWidth="9.140625" defaultRowHeight="12.75"/>
  <cols>
    <col min="1" max="1" width="18.28125" style="0" customWidth="1"/>
    <col min="5" max="5" width="10.8515625" style="0" customWidth="1"/>
    <col min="9" max="9" width="9.7109375" style="0" customWidth="1"/>
  </cols>
  <sheetData>
    <row r="1" spans="1:8" s="9" customFormat="1" ht="18">
      <c r="A1" s="188" t="s">
        <v>809</v>
      </c>
      <c r="B1" s="188"/>
      <c r="C1" s="188"/>
      <c r="D1" s="188"/>
      <c r="E1" s="188"/>
      <c r="F1" s="188"/>
      <c r="G1" s="188"/>
      <c r="H1" s="188"/>
    </row>
    <row r="3" spans="1:8" ht="127.5">
      <c r="A3" s="5" t="s">
        <v>23</v>
      </c>
      <c r="B3" s="7" t="s">
        <v>64</v>
      </c>
      <c r="F3" s="39" t="s">
        <v>811</v>
      </c>
      <c r="H3" s="1"/>
    </row>
    <row r="4" spans="1:5" ht="12.75">
      <c r="A4" s="8"/>
      <c r="B4" s="8" t="s">
        <v>3</v>
      </c>
      <c r="C4" s="8" t="s">
        <v>5</v>
      </c>
      <c r="D4" s="8" t="s">
        <v>4</v>
      </c>
      <c r="E4" s="8" t="s">
        <v>6</v>
      </c>
    </row>
    <row r="5" spans="1:5" ht="38.25">
      <c r="A5" s="91" t="s">
        <v>43</v>
      </c>
      <c r="B5" s="8">
        <v>14692</v>
      </c>
      <c r="C5" s="8">
        <v>14455</v>
      </c>
      <c r="D5" s="8">
        <v>17782</v>
      </c>
      <c r="E5" s="8">
        <v>32722</v>
      </c>
    </row>
    <row r="6" spans="1:5" ht="12.75">
      <c r="A6" s="91" t="s">
        <v>24</v>
      </c>
      <c r="B6" s="8">
        <v>7985</v>
      </c>
      <c r="C6" s="8">
        <v>8120</v>
      </c>
      <c r="D6" s="8">
        <v>8546</v>
      </c>
      <c r="E6" s="8">
        <v>8805</v>
      </c>
    </row>
    <row r="7" spans="1:5" ht="12.75">
      <c r="A7" s="91" t="s">
        <v>25</v>
      </c>
      <c r="B7" s="8">
        <v>1856</v>
      </c>
      <c r="C7" s="8">
        <v>1981</v>
      </c>
      <c r="D7" s="8">
        <v>1999</v>
      </c>
      <c r="E7" s="8">
        <v>1059</v>
      </c>
    </row>
    <row r="8" spans="1:5" ht="25.5">
      <c r="A8" s="91" t="s">
        <v>26</v>
      </c>
      <c r="B8" s="8">
        <v>746</v>
      </c>
      <c r="C8" s="8">
        <v>759</v>
      </c>
      <c r="D8" s="8">
        <v>766</v>
      </c>
      <c r="E8" s="8">
        <v>785</v>
      </c>
    </row>
    <row r="9" spans="1:5" ht="25.5">
      <c r="A9" s="91" t="s">
        <v>27</v>
      </c>
      <c r="B9" s="8">
        <v>210</v>
      </c>
      <c r="C9" s="8">
        <v>234</v>
      </c>
      <c r="D9" s="8">
        <v>255</v>
      </c>
      <c r="E9" s="8">
        <v>309</v>
      </c>
    </row>
    <row r="10" spans="1:5" ht="25.5">
      <c r="A10" s="91" t="s">
        <v>28</v>
      </c>
      <c r="B10" s="8">
        <v>55</v>
      </c>
      <c r="C10" s="8">
        <v>54</v>
      </c>
      <c r="D10" s="8">
        <v>64</v>
      </c>
      <c r="E10" s="8">
        <v>55</v>
      </c>
    </row>
    <row r="11" ht="12.75">
      <c r="A11" s="1"/>
    </row>
    <row r="15" ht="12.75">
      <c r="A15" s="1"/>
    </row>
    <row r="16" spans="1:9" ht="12.75">
      <c r="A16" s="16" t="s">
        <v>900</v>
      </c>
      <c r="B16" s="16"/>
      <c r="C16" s="16"/>
      <c r="D16" s="16"/>
      <c r="G16" s="16" t="s">
        <v>903</v>
      </c>
      <c r="H16" s="16"/>
      <c r="I16" s="16"/>
    </row>
    <row r="17" spans="1:7" ht="12.75">
      <c r="A17" s="17"/>
      <c r="B17" s="221" t="s">
        <v>572</v>
      </c>
      <c r="C17" s="221" t="s">
        <v>573</v>
      </c>
      <c r="D17" s="221" t="s">
        <v>574</v>
      </c>
      <c r="E17" s="221" t="s">
        <v>575</v>
      </c>
      <c r="F17" s="221" t="s">
        <v>576</v>
      </c>
      <c r="G17" s="221" t="s">
        <v>901</v>
      </c>
    </row>
    <row r="18" spans="1:7" ht="24">
      <c r="A18" s="220" t="s">
        <v>902</v>
      </c>
      <c r="B18" s="222">
        <v>7913.372165355731</v>
      </c>
      <c r="C18" s="222">
        <v>8044.546855316344</v>
      </c>
      <c r="D18" s="222">
        <v>8431.673583607675</v>
      </c>
      <c r="E18" s="222">
        <v>8769.952684192107</v>
      </c>
      <c r="F18" s="222">
        <v>8338.952781614527</v>
      </c>
      <c r="G18" s="222">
        <v>7196.612247581253</v>
      </c>
    </row>
    <row r="19" spans="1:7" ht="12.75">
      <c r="A19" s="220" t="s">
        <v>27</v>
      </c>
      <c r="B19" s="222">
        <v>391.2710527596106</v>
      </c>
      <c r="C19" s="222">
        <v>290.0460387013586</v>
      </c>
      <c r="D19" s="222">
        <v>356.4979204929993</v>
      </c>
      <c r="E19" s="222">
        <v>417.61605448188044</v>
      </c>
      <c r="F19" s="222">
        <v>389.9408100249242</v>
      </c>
      <c r="G19" s="222">
        <v>359.7880933485302</v>
      </c>
    </row>
    <row r="20" spans="1:7" ht="24">
      <c r="A20" s="220" t="s">
        <v>28</v>
      </c>
      <c r="B20" s="222">
        <v>36.22512102338026</v>
      </c>
      <c r="C20" s="222">
        <v>36.08070617779296</v>
      </c>
      <c r="D20" s="222">
        <v>56.635326400594515</v>
      </c>
      <c r="E20" s="222">
        <v>65.32290044553102</v>
      </c>
      <c r="F20" s="222">
        <v>44.416752973026256</v>
      </c>
      <c r="G20" s="222">
        <v>27.570128300013735</v>
      </c>
    </row>
    <row r="21" spans="1:7" ht="12.75">
      <c r="A21" s="220" t="s">
        <v>577</v>
      </c>
      <c r="B21" s="222">
        <v>2086.5983441932963</v>
      </c>
      <c r="C21" s="222">
        <v>2179.670026347929</v>
      </c>
      <c r="D21" s="222">
        <v>2176.7543438187595</v>
      </c>
      <c r="E21" s="222">
        <v>2266.7707202852343</v>
      </c>
      <c r="F21" s="222">
        <v>2238.5493691525803</v>
      </c>
      <c r="G21" s="222">
        <v>2275.330354886274</v>
      </c>
    </row>
    <row r="22" spans="1:7" ht="24">
      <c r="A22" s="220" t="s">
        <v>26</v>
      </c>
      <c r="B22" s="222">
        <v>871.5410838824992</v>
      </c>
      <c r="C22" s="222">
        <v>866.3764245244963</v>
      </c>
      <c r="D22" s="222">
        <v>817.1761183993378</v>
      </c>
      <c r="E22" s="222">
        <v>828.7569268834017</v>
      </c>
      <c r="F22" s="222">
        <v>906.330292280192</v>
      </c>
      <c r="G22" s="222">
        <v>863.4414664510759</v>
      </c>
    </row>
    <row r="23" spans="1:7" ht="48">
      <c r="A23" s="220" t="s">
        <v>578</v>
      </c>
      <c r="B23" s="222">
        <v>-16180.633396973146</v>
      </c>
      <c r="C23" s="222">
        <v>-17140.524533826545</v>
      </c>
      <c r="D23" s="222">
        <v>-20251.55183687356</v>
      </c>
      <c r="E23" s="222">
        <v>-21682.917208102437</v>
      </c>
      <c r="F23" s="222">
        <v>-22743.39878641308</v>
      </c>
      <c r="G23" s="222">
        <v>-20483.741671980828</v>
      </c>
    </row>
    <row r="24" ht="12.75">
      <c r="A24" s="1"/>
    </row>
    <row r="25" ht="12.75">
      <c r="A25" s="1"/>
    </row>
    <row r="26" ht="12.75">
      <c r="A26" s="1"/>
    </row>
    <row r="27" ht="12.75">
      <c r="A27" s="1"/>
    </row>
    <row r="28" ht="12.75">
      <c r="A28" s="1"/>
    </row>
    <row r="29" ht="12.75">
      <c r="A29" s="1"/>
    </row>
    <row r="30" ht="12.75">
      <c r="A30" s="1"/>
    </row>
    <row r="31" ht="12.75">
      <c r="A31" s="1"/>
    </row>
    <row r="32" spans="1:6" ht="51">
      <c r="A32" s="5" t="s">
        <v>366</v>
      </c>
      <c r="B32" s="7" t="s">
        <v>367</v>
      </c>
      <c r="F32" s="39" t="s">
        <v>786</v>
      </c>
    </row>
    <row r="33" spans="1:2" ht="12.75">
      <c r="A33" s="121" t="s">
        <v>306</v>
      </c>
      <c r="B33" s="122">
        <v>52.64356975961767</v>
      </c>
    </row>
    <row r="34" spans="1:2" ht="12.75">
      <c r="A34" s="123" t="s">
        <v>307</v>
      </c>
      <c r="B34" s="122">
        <v>165.87381146502364</v>
      </c>
    </row>
    <row r="35" spans="1:2" ht="12.75">
      <c r="A35" s="123" t="s">
        <v>308</v>
      </c>
      <c r="B35" s="122">
        <v>157.75231388541192</v>
      </c>
    </row>
    <row r="36" spans="1:2" ht="12.75">
      <c r="A36" s="123" t="s">
        <v>309</v>
      </c>
      <c r="B36" s="122">
        <v>31.6095766820709</v>
      </c>
    </row>
    <row r="37" spans="1:2" ht="12.75">
      <c r="A37" s="123" t="s">
        <v>310</v>
      </c>
      <c r="B37" s="122">
        <v>83.54017456013034</v>
      </c>
    </row>
    <row r="38" spans="1:2" ht="12.75">
      <c r="A38" s="123" t="s">
        <v>311</v>
      </c>
      <c r="B38" s="122">
        <v>161.3316910844705</v>
      </c>
    </row>
    <row r="39" spans="1:2" ht="12.75">
      <c r="A39" s="123" t="s">
        <v>312</v>
      </c>
      <c r="B39" s="122">
        <v>96.5403996545452</v>
      </c>
    </row>
    <row r="40" spans="1:2" ht="12.75">
      <c r="A40" s="123" t="s">
        <v>313</v>
      </c>
      <c r="B40" s="122">
        <v>80.08913183235761</v>
      </c>
    </row>
    <row r="41" spans="1:2" ht="12.75">
      <c r="A41" s="123" t="s">
        <v>314</v>
      </c>
      <c r="B41" s="122">
        <v>98.48513020183505</v>
      </c>
    </row>
    <row r="42" spans="1:2" ht="12.75">
      <c r="A42" s="123" t="s">
        <v>315</v>
      </c>
      <c r="B42" s="122">
        <v>141.16816008623883</v>
      </c>
    </row>
    <row r="43" spans="1:2" ht="12.75">
      <c r="A43" s="123" t="s">
        <v>316</v>
      </c>
      <c r="B43" s="122">
        <v>81.55384887792505</v>
      </c>
    </row>
    <row r="44" spans="1:2" ht="12.75">
      <c r="A44" s="123" t="s">
        <v>317</v>
      </c>
      <c r="B44" s="122">
        <v>102.64570472503014</v>
      </c>
    </row>
    <row r="45" spans="1:2" ht="12.75">
      <c r="A45" s="121" t="s">
        <v>318</v>
      </c>
      <c r="B45" s="122">
        <v>116.55337208131775</v>
      </c>
    </row>
    <row r="46" spans="1:2" ht="12.75">
      <c r="A46" s="123" t="s">
        <v>319</v>
      </c>
      <c r="B46" s="122">
        <v>65.31214022086355</v>
      </c>
    </row>
    <row r="47" spans="1:2" ht="12.75">
      <c r="A47" s="123" t="s">
        <v>320</v>
      </c>
      <c r="B47" s="122">
        <v>73.42061769024887</v>
      </c>
    </row>
    <row r="48" spans="1:2" ht="12.75">
      <c r="A48" s="123" t="s">
        <v>321</v>
      </c>
      <c r="B48" s="122">
        <v>51.46075223822649</v>
      </c>
    </row>
    <row r="49" spans="1:2" ht="12.75">
      <c r="A49" s="123" t="s">
        <v>322</v>
      </c>
      <c r="B49" s="122">
        <v>175.99203727227987</v>
      </c>
    </row>
    <row r="50" spans="1:2" ht="12.75">
      <c r="A50" s="123" t="s">
        <v>323</v>
      </c>
      <c r="B50" s="122">
        <v>113.1655059523885</v>
      </c>
    </row>
    <row r="51" spans="1:2" ht="12.75">
      <c r="A51" s="123" t="s">
        <v>324</v>
      </c>
      <c r="B51" s="122">
        <v>93.9568882325754</v>
      </c>
    </row>
    <row r="52" spans="1:2" ht="12.75">
      <c r="A52" s="123" t="s">
        <v>325</v>
      </c>
      <c r="B52" s="122">
        <v>151.65705189582536</v>
      </c>
    </row>
    <row r="53" spans="1:2" ht="12.75">
      <c r="A53" s="123" t="s">
        <v>326</v>
      </c>
      <c r="B53" s="122">
        <v>54.561354604571456</v>
      </c>
    </row>
    <row r="54" spans="1:2" ht="12.75">
      <c r="A54" s="123" t="s">
        <v>327</v>
      </c>
      <c r="B54" s="122">
        <v>67.12307131543825</v>
      </c>
    </row>
    <row r="55" spans="1:2" ht="12.75">
      <c r="A55" s="123" t="s">
        <v>328</v>
      </c>
      <c r="B55" s="122">
        <v>83.16490063273683</v>
      </c>
    </row>
    <row r="56" spans="1:2" ht="12.75">
      <c r="A56" s="123" t="s">
        <v>329</v>
      </c>
      <c r="B56" s="122">
        <v>84.31379292486643</v>
      </c>
    </row>
    <row r="57" spans="1:2" ht="12.75">
      <c r="A57" s="121" t="s">
        <v>330</v>
      </c>
      <c r="B57" s="122">
        <v>41.16116794973004</v>
      </c>
    </row>
    <row r="58" spans="1:2" ht="12.75">
      <c r="A58" s="123" t="s">
        <v>331</v>
      </c>
      <c r="B58" s="122">
        <v>80.74727091334573</v>
      </c>
    </row>
    <row r="59" spans="1:2" ht="12.75">
      <c r="A59" s="123" t="s">
        <v>332</v>
      </c>
      <c r="B59" s="122">
        <v>91.17699341437068</v>
      </c>
    </row>
    <row r="60" spans="1:2" ht="12.75">
      <c r="A60" s="123" t="s">
        <v>333</v>
      </c>
      <c r="B60" s="122">
        <v>72.60264141961977</v>
      </c>
    </row>
    <row r="61" spans="1:2" ht="12.75">
      <c r="A61" s="123" t="s">
        <v>334</v>
      </c>
      <c r="B61" s="122">
        <v>86.44447937299408</v>
      </c>
    </row>
    <row r="62" spans="1:2" ht="12.75">
      <c r="A62" s="123" t="s">
        <v>335</v>
      </c>
      <c r="B62" s="122">
        <v>61.96189008624181</v>
      </c>
    </row>
    <row r="63" spans="1:2" ht="12.75">
      <c r="A63" s="123" t="s">
        <v>336</v>
      </c>
      <c r="B63" s="122">
        <v>23.781063163218217</v>
      </c>
    </row>
    <row r="64" spans="1:2" ht="12.75">
      <c r="A64" s="123" t="s">
        <v>337</v>
      </c>
      <c r="B64" s="122">
        <v>113.73156836461126</v>
      </c>
    </row>
    <row r="65" spans="1:2" ht="12.75">
      <c r="A65" s="123" t="s">
        <v>338</v>
      </c>
      <c r="B65" s="122">
        <v>59.166483744443966</v>
      </c>
    </row>
    <row r="66" spans="1:2" ht="12.75">
      <c r="A66" s="123" t="s">
        <v>339</v>
      </c>
      <c r="B66" s="122">
        <v>119.13280839177678</v>
      </c>
    </row>
    <row r="67" spans="1:2" ht="12.75">
      <c r="A67" s="123" t="s">
        <v>340</v>
      </c>
      <c r="B67" s="122">
        <v>111.15504280278441</v>
      </c>
    </row>
    <row r="68" spans="1:2" ht="12.75">
      <c r="A68" s="123" t="s">
        <v>341</v>
      </c>
      <c r="B68" s="122">
        <v>104.75378171522121</v>
      </c>
    </row>
    <row r="69" spans="1:2" ht="12.75">
      <c r="A69" s="121" t="s">
        <v>342</v>
      </c>
      <c r="B69" s="122">
        <v>256.96165644984393</v>
      </c>
    </row>
    <row r="70" spans="1:2" ht="12.75">
      <c r="A70" s="123" t="s">
        <v>343</v>
      </c>
      <c r="B70" s="122">
        <v>103.52306259795026</v>
      </c>
    </row>
    <row r="71" spans="1:2" ht="12.75">
      <c r="A71" s="123" t="s">
        <v>344</v>
      </c>
      <c r="B71" s="122">
        <v>84.24298823983851</v>
      </c>
    </row>
    <row r="72" spans="1:2" ht="12.75">
      <c r="A72" s="123" t="s">
        <v>345</v>
      </c>
      <c r="B72" s="122">
        <v>72.42194151208649</v>
      </c>
    </row>
    <row r="73" spans="1:2" ht="12.75">
      <c r="A73" s="123" t="s">
        <v>346</v>
      </c>
      <c r="B73" s="122">
        <v>145.8557337197887</v>
      </c>
    </row>
    <row r="74" spans="1:2" ht="12.75">
      <c r="A74" s="123" t="s">
        <v>347</v>
      </c>
      <c r="B74" s="122">
        <v>95.64513034947336</v>
      </c>
    </row>
    <row r="75" spans="1:2" ht="12.75">
      <c r="A75" s="123" t="s">
        <v>348</v>
      </c>
      <c r="B75" s="122">
        <v>145.2124790363464</v>
      </c>
    </row>
    <row r="76" spans="1:2" ht="12.75">
      <c r="A76" s="123" t="s">
        <v>349</v>
      </c>
      <c r="B76" s="122">
        <v>95.95820566832631</v>
      </c>
    </row>
    <row r="77" spans="1:2" ht="12.75">
      <c r="A77" s="123" t="s">
        <v>350</v>
      </c>
      <c r="B77" s="122">
        <v>106.01222724624657</v>
      </c>
    </row>
    <row r="78" spans="1:2" ht="12.75">
      <c r="A78" s="123" t="s">
        <v>351</v>
      </c>
      <c r="B78" s="122">
        <v>141.34160471496088</v>
      </c>
    </row>
    <row r="79" spans="1:2" ht="12.75">
      <c r="A79" s="123" t="s">
        <v>352</v>
      </c>
      <c r="B79" s="122">
        <v>116.45495137936146</v>
      </c>
    </row>
    <row r="80" spans="1:2" ht="12.75">
      <c r="A80" s="123" t="s">
        <v>353</v>
      </c>
      <c r="B80" s="122">
        <v>77.68310142267956</v>
      </c>
    </row>
    <row r="81" spans="1:2" ht="12.75">
      <c r="A81" s="47" t="s">
        <v>354</v>
      </c>
      <c r="B81" s="124">
        <v>124.41176003094185</v>
      </c>
    </row>
    <row r="82" spans="1:2" ht="12.75">
      <c r="A82" s="3" t="s">
        <v>355</v>
      </c>
      <c r="B82" s="124">
        <v>175.49384640824508</v>
      </c>
    </row>
    <row r="83" spans="1:2" ht="12.75">
      <c r="A83" s="3" t="s">
        <v>356</v>
      </c>
      <c r="B83" s="124">
        <v>203.64389610662266</v>
      </c>
    </row>
    <row r="84" spans="1:2" ht="12.75">
      <c r="A84" s="3" t="s">
        <v>357</v>
      </c>
      <c r="B84" s="124">
        <v>121.9208090399517</v>
      </c>
    </row>
    <row r="85" spans="1:2" ht="12.75">
      <c r="A85" s="3" t="s">
        <v>358</v>
      </c>
      <c r="B85" s="124">
        <v>41.94125353329478</v>
      </c>
    </row>
    <row r="86" spans="1:2" ht="12.75">
      <c r="A86" s="3" t="s">
        <v>359</v>
      </c>
      <c r="B86" s="124">
        <v>100.25218311091785</v>
      </c>
    </row>
    <row r="87" spans="1:2" ht="12.75">
      <c r="A87" s="3" t="s">
        <v>360</v>
      </c>
      <c r="B87" s="124">
        <v>77.73498811882435</v>
      </c>
    </row>
    <row r="88" spans="1:2" ht="12.75">
      <c r="A88" s="3" t="s">
        <v>361</v>
      </c>
      <c r="B88" s="124">
        <v>174.56622394266017</v>
      </c>
    </row>
    <row r="89" spans="1:2" ht="12.75">
      <c r="A89" s="3" t="s">
        <v>362</v>
      </c>
      <c r="B89" s="124">
        <v>41.526953998148656</v>
      </c>
    </row>
    <row r="90" spans="1:2" ht="12.75">
      <c r="A90" s="3" t="s">
        <v>363</v>
      </c>
      <c r="B90" s="124">
        <v>169.2188868586524</v>
      </c>
    </row>
    <row r="91" spans="1:2" ht="12.75">
      <c r="A91" s="3" t="s">
        <v>364</v>
      </c>
      <c r="B91" s="124">
        <v>102.98685984030416</v>
      </c>
    </row>
    <row r="92" spans="1:2" ht="12.75">
      <c r="A92" s="3" t="s">
        <v>365</v>
      </c>
      <c r="B92" s="124">
        <v>91.19522486200995</v>
      </c>
    </row>
    <row r="93" spans="1:2" ht="12.75">
      <c r="A93" s="47" t="s">
        <v>765</v>
      </c>
      <c r="B93" s="125">
        <v>131.07770919040874</v>
      </c>
    </row>
    <row r="94" spans="1:2" ht="12.75">
      <c r="A94" s="126" t="s">
        <v>766</v>
      </c>
      <c r="B94" s="125">
        <v>110.15866390993014</v>
      </c>
    </row>
    <row r="95" spans="1:2" ht="12.75">
      <c r="A95" s="126" t="s">
        <v>767</v>
      </c>
      <c r="B95" s="125">
        <v>144.54646577299098</v>
      </c>
    </row>
    <row r="96" spans="1:2" ht="12.75">
      <c r="A96" s="126" t="s">
        <v>768</v>
      </c>
      <c r="B96" s="125">
        <v>18.774531718920144</v>
      </c>
    </row>
    <row r="97" spans="1:2" ht="12.75">
      <c r="A97" s="126" t="s">
        <v>769</v>
      </c>
      <c r="B97" s="125">
        <v>52.11959663332247</v>
      </c>
    </row>
    <row r="98" spans="1:2" ht="12.75">
      <c r="A98" s="126" t="s">
        <v>770</v>
      </c>
      <c r="B98" s="125">
        <v>176.77894367657663</v>
      </c>
    </row>
    <row r="99" spans="1:2" ht="12.75">
      <c r="A99" s="126" t="s">
        <v>771</v>
      </c>
      <c r="B99" s="125">
        <v>141.077775270843</v>
      </c>
    </row>
    <row r="100" spans="1:2" ht="12.75">
      <c r="A100" s="126" t="s">
        <v>772</v>
      </c>
      <c r="B100" s="125">
        <v>79.76941577490828</v>
      </c>
    </row>
    <row r="101" spans="1:2" ht="12.75">
      <c r="A101" s="126" t="s">
        <v>773</v>
      </c>
      <c r="B101" s="125">
        <v>88.1263987050197</v>
      </c>
    </row>
    <row r="102" spans="1:2" ht="12.75">
      <c r="A102" s="126" t="s">
        <v>774</v>
      </c>
      <c r="B102" s="125">
        <v>180.51645049691479</v>
      </c>
    </row>
    <row r="103" spans="1:2" ht="12.75">
      <c r="A103" s="126" t="s">
        <v>775</v>
      </c>
      <c r="B103" s="125">
        <v>95.13929724512099</v>
      </c>
    </row>
    <row r="104" spans="1:2" ht="12.75">
      <c r="A104" s="126" t="s">
        <v>776</v>
      </c>
      <c r="B104" s="125">
        <v>134.93659297298748</v>
      </c>
    </row>
    <row r="105" spans="1:2" ht="12.75">
      <c r="A105" s="47" t="s">
        <v>881</v>
      </c>
      <c r="B105" s="203">
        <v>55.78406169665809</v>
      </c>
    </row>
    <row r="106" spans="1:2" ht="12.75">
      <c r="A106" s="126" t="s">
        <v>882</v>
      </c>
      <c r="B106" s="203">
        <v>164</v>
      </c>
    </row>
    <row r="107" spans="1:2" ht="12.75">
      <c r="A107" s="126" t="s">
        <v>883</v>
      </c>
      <c r="B107" s="203">
        <v>123.07692307692308</v>
      </c>
    </row>
    <row r="108" spans="1:2" ht="12.75">
      <c r="A108" s="126" t="s">
        <v>884</v>
      </c>
      <c r="B108" s="203">
        <v>81.81818181818183</v>
      </c>
    </row>
    <row r="109" spans="1:2" ht="12.75">
      <c r="A109" s="126" t="s">
        <v>885</v>
      </c>
      <c r="B109" s="203">
        <v>158.42450765864334</v>
      </c>
    </row>
    <row r="110" spans="1:2" ht="12.75">
      <c r="A110" s="126" t="s">
        <v>886</v>
      </c>
      <c r="B110" s="203">
        <v>120.40133779264215</v>
      </c>
    </row>
    <row r="111" spans="1:2" ht="12.75">
      <c r="A111" s="126" t="s">
        <v>887</v>
      </c>
      <c r="B111" s="203">
        <v>133.67088607594937</v>
      </c>
    </row>
    <row r="112" spans="1:2" ht="12.75">
      <c r="A112" s="126" t="s">
        <v>888</v>
      </c>
      <c r="B112" s="203">
        <v>190.45161290322582</v>
      </c>
    </row>
    <row r="113" spans="1:2" ht="12.75">
      <c r="A113" s="126" t="s">
        <v>889</v>
      </c>
      <c r="B113" s="203">
        <v>129.56403269754765</v>
      </c>
    </row>
    <row r="114" spans="1:2" ht="12.75">
      <c r="A114" s="126" t="s">
        <v>890</v>
      </c>
      <c r="B114" s="203">
        <v>89.26282051282051</v>
      </c>
    </row>
    <row r="115" spans="1:2" ht="12.75">
      <c r="A115" s="126" t="s">
        <v>891</v>
      </c>
      <c r="B115" s="203">
        <v>134.34650455927053</v>
      </c>
    </row>
    <row r="116" spans="1:2" ht="12.75">
      <c r="A116" s="126" t="s">
        <v>892</v>
      </c>
      <c r="B116" s="203">
        <v>151.50375939849624</v>
      </c>
    </row>
    <row r="117" spans="1:2" ht="12.75">
      <c r="A117" s="201"/>
      <c r="B117" s="202"/>
    </row>
    <row r="118" spans="1:2" ht="12.75">
      <c r="A118" s="201"/>
      <c r="B118" s="202"/>
    </row>
    <row r="119" spans="1:2" ht="12.75">
      <c r="A119" s="201"/>
      <c r="B119" s="202"/>
    </row>
    <row r="120" ht="12.75">
      <c r="B120" s="28"/>
    </row>
    <row r="122" spans="1:6" ht="63.75">
      <c r="A122" s="5" t="s">
        <v>369</v>
      </c>
      <c r="B122" s="7" t="s">
        <v>368</v>
      </c>
      <c r="F122" s="39" t="s">
        <v>785</v>
      </c>
    </row>
    <row r="123" spans="1:2" ht="12.75">
      <c r="A123" s="8"/>
      <c r="B123" s="8" t="s">
        <v>408</v>
      </c>
    </row>
    <row r="124" spans="1:2" ht="12.75">
      <c r="A124" s="8">
        <v>1924</v>
      </c>
      <c r="B124" s="127">
        <v>5.333333333333334</v>
      </c>
    </row>
    <row r="125" spans="1:2" ht="12.75">
      <c r="A125" s="8">
        <v>1925</v>
      </c>
      <c r="B125" s="127">
        <v>6.533333333333332</v>
      </c>
    </row>
    <row r="126" spans="1:2" ht="12.75">
      <c r="A126" s="8">
        <v>1926</v>
      </c>
      <c r="B126" s="127">
        <v>5.55</v>
      </c>
    </row>
    <row r="127" spans="1:2" ht="12.75">
      <c r="A127" s="8">
        <v>1927</v>
      </c>
      <c r="B127" s="127">
        <v>5.179761904761904</v>
      </c>
    </row>
    <row r="128" spans="1:2" ht="12.75">
      <c r="A128" s="8">
        <v>1928</v>
      </c>
      <c r="B128" s="127">
        <v>5.167592592592593</v>
      </c>
    </row>
    <row r="129" spans="1:2" ht="12.75">
      <c r="A129" s="8">
        <v>1929</v>
      </c>
      <c r="B129" s="127">
        <v>4.551666666666667</v>
      </c>
    </row>
    <row r="130" spans="1:2" ht="12.75">
      <c r="A130" s="8">
        <v>1930</v>
      </c>
      <c r="B130" s="127">
        <v>6.583333333333333</v>
      </c>
    </row>
    <row r="131" spans="1:2" ht="12.75">
      <c r="A131" s="8">
        <v>1931</v>
      </c>
      <c r="B131" s="127">
        <v>4.655</v>
      </c>
    </row>
    <row r="132" spans="1:2" ht="12.75">
      <c r="A132" s="8">
        <v>1932</v>
      </c>
      <c r="B132" s="127">
        <v>6.2325</v>
      </c>
    </row>
    <row r="133" spans="1:2" ht="12.75">
      <c r="A133" s="8">
        <v>1933</v>
      </c>
      <c r="B133" s="127">
        <v>4.8924242424242435</v>
      </c>
    </row>
    <row r="134" spans="1:2" ht="12.75">
      <c r="A134" s="8">
        <v>1934</v>
      </c>
      <c r="B134" s="127">
        <v>7.436111111111111</v>
      </c>
    </row>
    <row r="135" spans="1:2" ht="12.75">
      <c r="A135" s="8">
        <v>1935</v>
      </c>
      <c r="B135" s="127">
        <v>5.86</v>
      </c>
    </row>
    <row r="136" spans="1:2" ht="12.75">
      <c r="A136" s="8">
        <v>1936</v>
      </c>
      <c r="B136" s="127">
        <v>6.6925</v>
      </c>
    </row>
    <row r="137" spans="1:2" ht="12.75">
      <c r="A137" s="8">
        <v>1937</v>
      </c>
      <c r="B137" s="127">
        <v>6.3725</v>
      </c>
    </row>
    <row r="138" spans="1:2" ht="12.75">
      <c r="A138" s="8">
        <v>1938</v>
      </c>
      <c r="B138" s="127">
        <v>7.0525</v>
      </c>
    </row>
    <row r="139" spans="1:2" ht="12.75">
      <c r="A139" s="8">
        <v>1939</v>
      </c>
      <c r="B139" s="127">
        <v>6.409848484848485</v>
      </c>
    </row>
    <row r="140" spans="1:2" ht="12.75">
      <c r="A140" s="8">
        <v>1940</v>
      </c>
      <c r="B140" s="127">
        <v>3.8363636363636364</v>
      </c>
    </row>
    <row r="141" spans="1:2" ht="12.75">
      <c r="A141" s="8">
        <v>1941</v>
      </c>
      <c r="B141" s="127">
        <v>3.1</v>
      </c>
    </row>
    <row r="142" spans="1:2" ht="12.75">
      <c r="A142" s="8">
        <v>1942</v>
      </c>
      <c r="B142" s="127">
        <v>3.2848484848484847</v>
      </c>
    </row>
    <row r="143" spans="1:2" ht="12.75">
      <c r="A143" s="8">
        <v>1943</v>
      </c>
      <c r="B143" s="127">
        <v>6.643181818181819</v>
      </c>
    </row>
    <row r="144" spans="1:2" ht="12.75">
      <c r="A144" s="8">
        <v>1944</v>
      </c>
      <c r="B144" s="127">
        <v>6.741666666666668</v>
      </c>
    </row>
    <row r="145" spans="1:2" ht="12.75">
      <c r="A145" s="8">
        <v>1945</v>
      </c>
      <c r="B145" s="127">
        <v>5.315625</v>
      </c>
    </row>
    <row r="146" spans="1:2" ht="12.75">
      <c r="A146" s="8">
        <v>1946</v>
      </c>
      <c r="B146" s="127">
        <v>5.347058823529412</v>
      </c>
    </row>
    <row r="147" spans="1:2" ht="12.75">
      <c r="A147" s="8">
        <v>1947</v>
      </c>
      <c r="B147" s="127">
        <v>4.737280701754387</v>
      </c>
    </row>
    <row r="148" spans="1:2" ht="12.75">
      <c r="A148" s="8">
        <v>1948</v>
      </c>
      <c r="B148" s="127">
        <v>6.305158730158729</v>
      </c>
    </row>
    <row r="149" spans="1:2" ht="12.75">
      <c r="A149" s="8">
        <v>1949</v>
      </c>
      <c r="B149" s="127">
        <v>7.148015873015872</v>
      </c>
    </row>
    <row r="150" spans="1:2" ht="12.75">
      <c r="A150" s="8">
        <v>1950</v>
      </c>
      <c r="B150" s="127">
        <v>5.739015151515151</v>
      </c>
    </row>
    <row r="151" spans="1:2" ht="12.75">
      <c r="A151" s="8">
        <v>1951</v>
      </c>
      <c r="B151" s="127">
        <v>5.584090909090908</v>
      </c>
    </row>
    <row r="152" spans="1:2" ht="12.75">
      <c r="A152" s="8">
        <v>1952</v>
      </c>
      <c r="B152" s="127">
        <v>4.874242424242424</v>
      </c>
    </row>
    <row r="153" spans="1:2" ht="12.75">
      <c r="A153" s="8">
        <v>1953</v>
      </c>
      <c r="B153" s="127">
        <v>5.942045454545454</v>
      </c>
    </row>
    <row r="154" spans="1:2" ht="12.75">
      <c r="A154" s="8">
        <v>1954</v>
      </c>
      <c r="B154" s="127">
        <v>5.207575757575758</v>
      </c>
    </row>
    <row r="155" spans="1:2" ht="12.75">
      <c r="A155" s="8">
        <v>1955</v>
      </c>
      <c r="B155" s="127">
        <v>5.089772727272727</v>
      </c>
    </row>
    <row r="156" spans="1:2" ht="12.75">
      <c r="A156" s="8">
        <v>1956</v>
      </c>
      <c r="B156" s="127">
        <v>3.95</v>
      </c>
    </row>
    <row r="157" spans="1:2" ht="12.75">
      <c r="A157" s="8">
        <v>1957</v>
      </c>
      <c r="B157" s="127">
        <v>6.308333333333334</v>
      </c>
    </row>
    <row r="158" spans="1:2" ht="12.75">
      <c r="A158" s="8">
        <v>1958</v>
      </c>
      <c r="B158" s="127">
        <v>5.1039682539682545</v>
      </c>
    </row>
    <row r="159" spans="1:2" ht="12.75">
      <c r="A159" s="8">
        <v>1959</v>
      </c>
      <c r="B159" s="127">
        <v>6.451515151515152</v>
      </c>
    </row>
    <row r="160" spans="1:2" ht="12.75">
      <c r="A160" s="8">
        <v>1960</v>
      </c>
      <c r="B160" s="127">
        <v>5.452272727272727</v>
      </c>
    </row>
    <row r="161" spans="1:2" ht="12.75">
      <c r="A161" s="8">
        <v>1961</v>
      </c>
      <c r="B161" s="127">
        <v>6.847727272727273</v>
      </c>
    </row>
    <row r="162" spans="1:2" ht="12.75">
      <c r="A162" s="8">
        <v>1962</v>
      </c>
      <c r="B162" s="127">
        <v>5.066287878787879</v>
      </c>
    </row>
    <row r="163" spans="1:2" ht="12.75">
      <c r="A163" s="8">
        <v>1963</v>
      </c>
      <c r="B163" s="127">
        <v>4.703030303030302</v>
      </c>
    </row>
    <row r="164" spans="1:2" ht="12.75">
      <c r="A164" s="8">
        <v>1964</v>
      </c>
      <c r="B164" s="127">
        <v>5.4875</v>
      </c>
    </row>
    <row r="165" spans="1:2" ht="12.75">
      <c r="A165" s="8">
        <v>1965</v>
      </c>
      <c r="B165" s="127">
        <v>4.834848484848484</v>
      </c>
    </row>
    <row r="166" spans="1:2" ht="12.75">
      <c r="A166" s="8">
        <v>1966</v>
      </c>
      <c r="B166" s="127">
        <v>5.012878787878788</v>
      </c>
    </row>
    <row r="167" spans="1:2" ht="12.75">
      <c r="A167" s="8">
        <v>1967</v>
      </c>
      <c r="B167" s="127">
        <v>6.109090909090909</v>
      </c>
    </row>
    <row r="168" spans="1:2" ht="12.75">
      <c r="A168" s="8">
        <v>1968</v>
      </c>
      <c r="B168" s="127">
        <v>5.334469696969697</v>
      </c>
    </row>
    <row r="169" spans="1:2" ht="12.75">
      <c r="A169" s="8">
        <v>1969</v>
      </c>
      <c r="B169" s="127">
        <v>4.180681818181818</v>
      </c>
    </row>
    <row r="170" spans="1:2" ht="12.75">
      <c r="A170" s="8">
        <v>1970</v>
      </c>
      <c r="B170" s="127">
        <v>4.840079365079363</v>
      </c>
    </row>
    <row r="171" spans="1:2" ht="12.75">
      <c r="A171" s="8">
        <v>1971</v>
      </c>
      <c r="B171" s="127">
        <v>6.19625</v>
      </c>
    </row>
    <row r="172" spans="1:2" ht="12.75">
      <c r="A172" s="8">
        <v>1972</v>
      </c>
      <c r="B172" s="127">
        <v>6.300396825396826</v>
      </c>
    </row>
    <row r="173" spans="1:2" ht="12.75">
      <c r="A173" s="8">
        <v>1973</v>
      </c>
      <c r="B173" s="127">
        <v>6.069696969696971</v>
      </c>
    </row>
    <row r="174" spans="1:2" ht="12.75">
      <c r="A174" s="8">
        <v>1974</v>
      </c>
      <c r="B174" s="127">
        <v>6.546428571428573</v>
      </c>
    </row>
    <row r="175" spans="1:2" ht="12.75">
      <c r="A175" s="8">
        <v>1975</v>
      </c>
      <c r="B175" s="127">
        <v>7.468560606060605</v>
      </c>
    </row>
    <row r="176" spans="1:2" ht="12.75">
      <c r="A176" s="8">
        <v>1976</v>
      </c>
      <c r="B176" s="127">
        <v>4.368181818181818</v>
      </c>
    </row>
    <row r="177" spans="1:2" ht="12.75">
      <c r="A177" s="8">
        <v>1977</v>
      </c>
      <c r="B177" s="127">
        <v>5.421969696969696</v>
      </c>
    </row>
    <row r="178" spans="1:2" ht="12.75">
      <c r="A178" s="8">
        <v>1978</v>
      </c>
      <c r="B178" s="127">
        <v>4.680681818181817</v>
      </c>
    </row>
    <row r="179" spans="1:2" ht="12.75">
      <c r="A179" s="8">
        <v>1979</v>
      </c>
      <c r="B179" s="127">
        <v>5.142460317460318</v>
      </c>
    </row>
    <row r="180" spans="1:2" ht="12.75">
      <c r="A180" s="8">
        <v>1980</v>
      </c>
      <c r="B180" s="127">
        <v>4.783333333333333</v>
      </c>
    </row>
    <row r="181" spans="1:2" ht="12.75">
      <c r="A181" s="8">
        <v>1981</v>
      </c>
      <c r="B181" s="127">
        <v>5.808712121212121</v>
      </c>
    </row>
    <row r="182" spans="1:2" ht="12.75">
      <c r="A182" s="8">
        <v>1982</v>
      </c>
      <c r="B182" s="127">
        <v>6.0849206349206355</v>
      </c>
    </row>
    <row r="183" spans="1:2" ht="12.75">
      <c r="A183" s="8">
        <v>1983</v>
      </c>
      <c r="B183" s="127">
        <v>6.924621212121212</v>
      </c>
    </row>
    <row r="184" spans="1:2" ht="12.75">
      <c r="A184" s="8">
        <v>1984</v>
      </c>
      <c r="B184" s="127">
        <v>6.196969696969697</v>
      </c>
    </row>
    <row r="185" spans="1:2" ht="12.75">
      <c r="A185" s="8">
        <v>1985</v>
      </c>
      <c r="B185" s="127">
        <v>4.262121212121212</v>
      </c>
    </row>
    <row r="186" spans="1:2" ht="12.75">
      <c r="A186" s="8">
        <v>1986</v>
      </c>
      <c r="B186" s="127">
        <v>5.531818181818182</v>
      </c>
    </row>
    <row r="187" spans="1:2" ht="12.75">
      <c r="A187" s="8">
        <v>1987</v>
      </c>
      <c r="B187" s="127">
        <v>4.036742424242425</v>
      </c>
    </row>
    <row r="188" spans="1:2" ht="12.75">
      <c r="A188" s="8">
        <v>1988</v>
      </c>
      <c r="B188" s="127">
        <v>6.232196969696969</v>
      </c>
    </row>
    <row r="189" spans="1:2" ht="12.75">
      <c r="A189" s="8">
        <v>1989</v>
      </c>
      <c r="B189" s="127">
        <v>7.701136363636363</v>
      </c>
    </row>
    <row r="190" spans="1:2" ht="12.75">
      <c r="A190" s="8">
        <v>1990</v>
      </c>
      <c r="B190" s="127">
        <v>7.531060606060606</v>
      </c>
    </row>
    <row r="191" spans="1:2" ht="12.75">
      <c r="A191" s="8">
        <v>1991</v>
      </c>
      <c r="B191" s="127">
        <v>6.810984848484849</v>
      </c>
    </row>
    <row r="192" spans="1:2" ht="12.75">
      <c r="A192" s="8">
        <v>1992</v>
      </c>
      <c r="B192" s="127">
        <v>7.122348484848486</v>
      </c>
    </row>
    <row r="193" spans="1:2" ht="12.75">
      <c r="A193" s="8">
        <v>1993</v>
      </c>
      <c r="B193" s="127">
        <v>5.770075757575758</v>
      </c>
    </row>
    <row r="194" spans="1:2" ht="12.75">
      <c r="A194" s="8">
        <v>1994</v>
      </c>
      <c r="B194" s="127">
        <v>6.0125</v>
      </c>
    </row>
    <row r="195" spans="1:2" ht="12.75">
      <c r="A195" s="8">
        <v>1995</v>
      </c>
      <c r="B195" s="127">
        <v>6.623106060606062</v>
      </c>
    </row>
    <row r="196" spans="1:2" ht="12.75">
      <c r="A196" s="8">
        <v>1996</v>
      </c>
      <c r="B196" s="127">
        <v>5.003787878787879</v>
      </c>
    </row>
    <row r="197" spans="1:2" ht="12.75">
      <c r="A197" s="8">
        <v>1997</v>
      </c>
      <c r="B197" s="127">
        <v>6.388257575757575</v>
      </c>
    </row>
    <row r="198" spans="1:2" ht="12.75">
      <c r="A198" s="8">
        <v>1998</v>
      </c>
      <c r="B198" s="127">
        <v>6.078030303030304</v>
      </c>
    </row>
    <row r="199" spans="1:2" ht="12.75">
      <c r="A199" s="8">
        <v>1999</v>
      </c>
      <c r="B199" s="127">
        <v>7.181818181818183</v>
      </c>
    </row>
    <row r="200" spans="1:2" ht="12.75">
      <c r="A200" s="8">
        <v>2000</v>
      </c>
      <c r="B200" s="127">
        <v>7.589772727272728</v>
      </c>
    </row>
    <row r="201" spans="1:2" ht="12.75">
      <c r="A201" s="8">
        <v>2001</v>
      </c>
      <c r="B201" s="127">
        <v>6.600416666666666</v>
      </c>
    </row>
    <row r="202" spans="1:2" ht="12.75">
      <c r="A202" s="8">
        <v>2002</v>
      </c>
      <c r="B202" s="127">
        <v>7</v>
      </c>
    </row>
    <row r="203" spans="1:2" ht="12.75">
      <c r="A203" s="8">
        <v>2003</v>
      </c>
      <c r="B203" s="127">
        <v>6.3</v>
      </c>
    </row>
    <row r="204" spans="1:2" ht="12.75">
      <c r="A204" s="8">
        <v>2004</v>
      </c>
      <c r="B204" s="127">
        <v>6.3</v>
      </c>
    </row>
    <row r="205" spans="1:2" ht="12.75">
      <c r="A205" s="8">
        <v>2005</v>
      </c>
      <c r="B205" s="127">
        <v>6.3</v>
      </c>
    </row>
    <row r="206" spans="1:2" ht="12.75">
      <c r="A206" s="8">
        <v>2006</v>
      </c>
      <c r="B206" s="127">
        <v>7.070286804908773</v>
      </c>
    </row>
    <row r="207" spans="1:2" ht="12.75">
      <c r="A207" s="8">
        <v>2007</v>
      </c>
      <c r="B207" s="127">
        <v>7.21</v>
      </c>
    </row>
    <row r="208" spans="1:2" ht="12.75">
      <c r="A208" s="8">
        <v>2008</v>
      </c>
      <c r="B208" s="127">
        <v>7.64924544246694</v>
      </c>
    </row>
    <row r="209" spans="1:2" ht="12.75">
      <c r="A209" s="128">
        <v>2009</v>
      </c>
      <c r="B209" s="126">
        <v>6.5</v>
      </c>
    </row>
    <row r="210" spans="1:2" ht="12.75">
      <c r="A210" s="128">
        <v>2010</v>
      </c>
      <c r="B210" s="204">
        <v>5.6</v>
      </c>
    </row>
    <row r="212" spans="1:2" ht="38.25">
      <c r="A212" s="5" t="s">
        <v>409</v>
      </c>
      <c r="B212" s="94">
        <v>5.7</v>
      </c>
    </row>
    <row r="213" spans="1:2" ht="12.75">
      <c r="A213" s="10"/>
      <c r="B213" s="11"/>
    </row>
    <row r="216" spans="1:6" ht="63.75">
      <c r="A216" s="5" t="s">
        <v>370</v>
      </c>
      <c r="B216" s="7" t="s">
        <v>371</v>
      </c>
      <c r="F216" s="39" t="s">
        <v>785</v>
      </c>
    </row>
    <row r="217" spans="1:2" ht="12.75">
      <c r="A217" s="8"/>
      <c r="B217" s="129" t="s">
        <v>372</v>
      </c>
    </row>
    <row r="218" spans="1:2" ht="12.75">
      <c r="A218" s="8" t="s">
        <v>373</v>
      </c>
      <c r="B218" s="129">
        <v>3.8</v>
      </c>
    </row>
    <row r="219" spans="1:2" ht="12.75">
      <c r="A219" s="80" t="s">
        <v>306</v>
      </c>
      <c r="B219" s="130">
        <v>-1.2205278592375377</v>
      </c>
    </row>
    <row r="220" spans="1:2" ht="12.75">
      <c r="A220" s="8" t="s">
        <v>307</v>
      </c>
      <c r="B220" s="130">
        <v>2.084362189534604</v>
      </c>
    </row>
    <row r="221" spans="1:2" ht="12.75">
      <c r="A221" s="8" t="s">
        <v>308</v>
      </c>
      <c r="B221" s="130">
        <v>1.7046236559139785</v>
      </c>
    </row>
    <row r="222" spans="1:2" ht="12.75">
      <c r="A222" s="8" t="s">
        <v>309</v>
      </c>
      <c r="B222" s="130">
        <v>1.5290909090909093</v>
      </c>
    </row>
    <row r="223" spans="1:2" ht="12.75">
      <c r="A223" s="8" t="s">
        <v>310</v>
      </c>
      <c r="B223" s="130">
        <v>-0.8697947214076258</v>
      </c>
    </row>
    <row r="224" spans="1:2" ht="12.75">
      <c r="A224" s="8" t="s">
        <v>311</v>
      </c>
      <c r="B224" s="130">
        <v>-1.6081363636363637</v>
      </c>
    </row>
    <row r="225" spans="1:2" ht="12.75">
      <c r="A225" s="8" t="s">
        <v>312</v>
      </c>
      <c r="B225" s="130">
        <v>-0.10137829912023477</v>
      </c>
    </row>
    <row r="226" spans="1:2" ht="12.75">
      <c r="A226" s="8" t="s">
        <v>313</v>
      </c>
      <c r="B226" s="130">
        <v>1.7768768328445717</v>
      </c>
    </row>
    <row r="227" spans="1:2" ht="12.75">
      <c r="A227" s="8" t="s">
        <v>314</v>
      </c>
      <c r="B227" s="130">
        <v>1.2527121212121184</v>
      </c>
    </row>
    <row r="228" spans="1:2" ht="12.75">
      <c r="A228" s="8" t="s">
        <v>315</v>
      </c>
      <c r="B228" s="130">
        <v>0.26046920821114483</v>
      </c>
    </row>
    <row r="229" spans="1:2" ht="12.75">
      <c r="A229" s="8" t="s">
        <v>316</v>
      </c>
      <c r="B229" s="130">
        <v>-1.1596212121212122</v>
      </c>
    </row>
    <row r="230" spans="1:2" ht="12.75">
      <c r="A230" s="8" t="s">
        <v>317</v>
      </c>
      <c r="B230" s="130">
        <v>3.849504252199414</v>
      </c>
    </row>
    <row r="231" spans="1:2" ht="12.75">
      <c r="A231" s="80" t="s">
        <v>318</v>
      </c>
      <c r="B231" s="130">
        <v>4.714120234604105</v>
      </c>
    </row>
    <row r="232" spans="1:2" ht="12.75">
      <c r="A232" s="8" t="s">
        <v>319</v>
      </c>
      <c r="B232" s="130">
        <v>-0.8439285714285711</v>
      </c>
    </row>
    <row r="233" spans="1:2" ht="12.75">
      <c r="A233" s="8" t="s">
        <v>320</v>
      </c>
      <c r="B233" s="130">
        <v>-3.4346627565982404</v>
      </c>
    </row>
    <row r="234" spans="1:2" ht="12.75">
      <c r="A234" s="8" t="s">
        <v>321</v>
      </c>
      <c r="B234" s="130">
        <v>0.9513743095984486</v>
      </c>
    </row>
    <row r="235" spans="1:2" ht="12.75">
      <c r="A235" s="8" t="s">
        <v>322</v>
      </c>
      <c r="B235" s="130">
        <v>-0.40239002932551315</v>
      </c>
    </row>
    <row r="236" spans="1:2" ht="12.75">
      <c r="A236" s="8" t="s">
        <v>323</v>
      </c>
      <c r="B236" s="130">
        <v>-0.7391515151515158</v>
      </c>
    </row>
    <row r="237" spans="1:2" ht="12.75">
      <c r="A237" s="8" t="s">
        <v>324</v>
      </c>
      <c r="B237" s="130">
        <v>1.7850146627566055</v>
      </c>
    </row>
    <row r="238" spans="1:2" ht="12.75">
      <c r="A238" s="8" t="s">
        <v>325</v>
      </c>
      <c r="B238" s="130">
        <v>0.5701466275659861</v>
      </c>
    </row>
    <row r="239" spans="1:2" ht="12.75">
      <c r="A239" s="8" t="s">
        <v>326</v>
      </c>
      <c r="B239" s="130">
        <v>2.108999999999998</v>
      </c>
    </row>
    <row r="240" spans="1:2" ht="12.75">
      <c r="A240" s="8" t="s">
        <v>327</v>
      </c>
      <c r="B240" s="130">
        <v>0.6446187683284457</v>
      </c>
    </row>
    <row r="241" spans="1:2" ht="12.75">
      <c r="A241" s="8" t="s">
        <v>328</v>
      </c>
      <c r="B241" s="130">
        <v>1.5024545454545457</v>
      </c>
    </row>
    <row r="242" spans="1:2" ht="12.75">
      <c r="A242" s="8" t="s">
        <v>329</v>
      </c>
      <c r="B242" s="130">
        <v>0.3249846300293253</v>
      </c>
    </row>
    <row r="243" spans="1:2" ht="12.75">
      <c r="A243" s="80" t="s">
        <v>330</v>
      </c>
      <c r="B243" s="130">
        <v>-0.5399706744868045</v>
      </c>
    </row>
    <row r="244" spans="1:2" ht="12.75">
      <c r="A244" s="8" t="s">
        <v>331</v>
      </c>
      <c r="B244" s="130">
        <v>-1.9180519480519482</v>
      </c>
    </row>
    <row r="245" spans="1:2" ht="12.75">
      <c r="A245" s="8" t="s">
        <v>332</v>
      </c>
      <c r="B245" s="130">
        <v>-2.396730205278592</v>
      </c>
    </row>
    <row r="246" spans="1:2" ht="12.75">
      <c r="A246" s="8" t="s">
        <v>333</v>
      </c>
      <c r="B246" s="130">
        <v>0.8927121212121216</v>
      </c>
    </row>
    <row r="247" spans="1:2" ht="12.75">
      <c r="A247" s="8" t="s">
        <v>334</v>
      </c>
      <c r="B247" s="130">
        <v>0.03793255131964557</v>
      </c>
    </row>
    <row r="248" spans="1:2" ht="12.75">
      <c r="A248" s="8" t="s">
        <v>335</v>
      </c>
      <c r="B248" s="130">
        <v>0.9027218909090884</v>
      </c>
    </row>
    <row r="249" spans="1:2" ht="12.75">
      <c r="A249" s="8" t="s">
        <v>336</v>
      </c>
      <c r="B249" s="130">
        <v>3.017668621700885</v>
      </c>
    </row>
    <row r="250" spans="1:2" ht="12.75">
      <c r="A250" s="8" t="s">
        <v>337</v>
      </c>
      <c r="B250" s="130">
        <v>1.7967155425219943</v>
      </c>
    </row>
    <row r="251" spans="1:2" ht="12.75">
      <c r="A251" s="8" t="s">
        <v>338</v>
      </c>
      <c r="B251" s="130">
        <v>2.784757575757574</v>
      </c>
    </row>
    <row r="252" spans="1:2" ht="12.75">
      <c r="A252" s="8" t="s">
        <v>339</v>
      </c>
      <c r="B252" s="130">
        <v>2.651026392961877</v>
      </c>
    </row>
    <row r="253" spans="1:2" ht="12.75">
      <c r="A253" s="8" t="s">
        <v>340</v>
      </c>
      <c r="B253" s="130">
        <v>2.390378265412748</v>
      </c>
    </row>
    <row r="254" spans="1:2" ht="12.75">
      <c r="A254" s="8" t="s">
        <v>341</v>
      </c>
      <c r="B254" s="130">
        <v>7.024281524926688</v>
      </c>
    </row>
    <row r="255" spans="1:2" ht="12.75">
      <c r="A255" s="80" t="s">
        <v>342</v>
      </c>
      <c r="B255" s="130">
        <v>5.5984897360703805</v>
      </c>
    </row>
    <row r="256" spans="1:2" ht="12.75">
      <c r="A256" s="8" t="s">
        <v>343</v>
      </c>
      <c r="B256" s="130">
        <v>-3.2580681818181834</v>
      </c>
    </row>
    <row r="257" spans="1:2" ht="12.75">
      <c r="A257" s="8" t="s">
        <v>344</v>
      </c>
      <c r="B257" s="130">
        <v>5.718914956011731</v>
      </c>
    </row>
    <row r="258" spans="1:2" ht="12.75">
      <c r="A258" s="8" t="s">
        <v>345</v>
      </c>
      <c r="B258" s="130">
        <v>0.6267173458725184</v>
      </c>
    </row>
    <row r="259" spans="1:2" ht="12.75">
      <c r="A259" s="8" t="s">
        <v>346</v>
      </c>
      <c r="B259" s="130">
        <v>1.1601759530791806</v>
      </c>
    </row>
    <row r="260" spans="1:2" ht="12.75">
      <c r="A260" s="8" t="s">
        <v>347</v>
      </c>
      <c r="B260" s="130">
        <v>1.4761212121212122</v>
      </c>
    </row>
    <row r="261" spans="1:2" ht="12.75">
      <c r="A261" s="8" t="s">
        <v>348</v>
      </c>
      <c r="B261" s="130">
        <v>0.06535190615836228</v>
      </c>
    </row>
    <row r="262" spans="1:2" ht="12.75">
      <c r="A262" s="8" t="s">
        <v>349</v>
      </c>
      <c r="B262" s="130">
        <v>2.3184310850439864</v>
      </c>
    </row>
    <row r="263" spans="1:2" ht="12.75">
      <c r="A263" s="8" t="s">
        <v>350</v>
      </c>
      <c r="B263" s="130">
        <v>0.5616818181818175</v>
      </c>
    </row>
    <row r="264" spans="1:2" ht="12.75">
      <c r="A264" s="8" t="s">
        <v>351</v>
      </c>
      <c r="B264" s="130">
        <v>0.4148680351906169</v>
      </c>
    </row>
    <row r="265" spans="1:2" ht="12.75">
      <c r="A265" s="8" t="s">
        <v>352</v>
      </c>
      <c r="B265" s="130">
        <v>-0.37231818181818177</v>
      </c>
    </row>
    <row r="266" spans="1:6" ht="25.5">
      <c r="A266" s="131" t="s">
        <v>353</v>
      </c>
      <c r="B266" s="132">
        <v>4.054428152492669</v>
      </c>
      <c r="F266" s="30" t="s">
        <v>378</v>
      </c>
    </row>
    <row r="267" spans="1:6" ht="12.75">
      <c r="A267" s="47" t="s">
        <v>354</v>
      </c>
      <c r="B267" s="133">
        <v>4.665865102639296</v>
      </c>
      <c r="C267" s="3"/>
      <c r="D267" s="3" t="s">
        <v>374</v>
      </c>
      <c r="E267" s="47" t="s">
        <v>354</v>
      </c>
      <c r="F267" s="133">
        <v>4.665865102639296</v>
      </c>
    </row>
    <row r="268" spans="1:6" ht="12.75">
      <c r="A268" s="3" t="s">
        <v>355</v>
      </c>
      <c r="B268" s="133">
        <v>6.61934169278997</v>
      </c>
      <c r="C268" s="3"/>
      <c r="D268" s="3" t="s">
        <v>374</v>
      </c>
      <c r="E268" s="3" t="s">
        <v>355</v>
      </c>
      <c r="F268" s="133">
        <v>6.61934169278997</v>
      </c>
    </row>
    <row r="269" spans="1:6" ht="12.75">
      <c r="A269" s="3" t="s">
        <v>356</v>
      </c>
      <c r="B269" s="133">
        <v>2.711055718475073</v>
      </c>
      <c r="C269" s="3"/>
      <c r="D269" s="3" t="s">
        <v>375</v>
      </c>
      <c r="E269" s="3" t="s">
        <v>356</v>
      </c>
      <c r="F269" s="133">
        <v>2.711055718475073</v>
      </c>
    </row>
    <row r="270" spans="1:6" ht="12.75">
      <c r="A270" s="3" t="s">
        <v>357</v>
      </c>
      <c r="B270" s="133">
        <v>2.5954545454545466</v>
      </c>
      <c r="C270" s="3"/>
      <c r="D270" s="3" t="s">
        <v>375</v>
      </c>
      <c r="E270" s="3" t="s">
        <v>357</v>
      </c>
      <c r="F270" s="133">
        <v>2.5954545454545466</v>
      </c>
    </row>
    <row r="271" spans="1:6" ht="12.75">
      <c r="A271" s="3" t="s">
        <v>358</v>
      </c>
      <c r="B271" s="133">
        <v>-0.24142228739003002</v>
      </c>
      <c r="C271" s="3"/>
      <c r="D271" s="3" t="s">
        <v>375</v>
      </c>
      <c r="E271" s="3" t="s">
        <v>358</v>
      </c>
      <c r="F271" s="133">
        <v>-0.24142228739003002</v>
      </c>
    </row>
    <row r="272" spans="1:6" ht="12.75">
      <c r="A272" s="3" t="s">
        <v>359</v>
      </c>
      <c r="B272" s="133">
        <v>-0.24640909090909346</v>
      </c>
      <c r="C272" s="3"/>
      <c r="D272" s="3" t="s">
        <v>376</v>
      </c>
      <c r="E272" s="3" t="s">
        <v>359</v>
      </c>
      <c r="F272" s="133">
        <v>-0.24640909090909346</v>
      </c>
    </row>
    <row r="273" spans="1:6" ht="12.75">
      <c r="A273" s="3" t="s">
        <v>360</v>
      </c>
      <c r="B273" s="133">
        <v>0.6991202346041092</v>
      </c>
      <c r="C273" s="3"/>
      <c r="D273" s="3" t="s">
        <v>376</v>
      </c>
      <c r="E273" s="3" t="s">
        <v>360</v>
      </c>
      <c r="F273" s="133">
        <v>0.6991202346041092</v>
      </c>
    </row>
    <row r="274" spans="1:6" ht="12.75">
      <c r="A274" s="3" t="s">
        <v>361</v>
      </c>
      <c r="B274" s="133">
        <v>1.172434017595311</v>
      </c>
      <c r="C274" s="3"/>
      <c r="D274" s="3" t="s">
        <v>376</v>
      </c>
      <c r="E274" s="3" t="s">
        <v>361</v>
      </c>
      <c r="F274" s="133">
        <v>1.172434017595311</v>
      </c>
    </row>
    <row r="275" spans="1:6" ht="12.75">
      <c r="A275" s="3" t="s">
        <v>362</v>
      </c>
      <c r="B275" s="133">
        <v>-0.4794696969696979</v>
      </c>
      <c r="C275" s="3"/>
      <c r="D275" s="3" t="s">
        <v>377</v>
      </c>
      <c r="E275" s="3" t="s">
        <v>362</v>
      </c>
      <c r="F275" s="133">
        <v>-0.4794696969696979</v>
      </c>
    </row>
    <row r="276" spans="1:6" ht="12.75">
      <c r="A276" s="3" t="s">
        <v>363</v>
      </c>
      <c r="B276" s="133">
        <v>1.8790175953079187</v>
      </c>
      <c r="C276" s="3"/>
      <c r="D276" s="3" t="s">
        <v>377</v>
      </c>
      <c r="E276" s="3" t="s">
        <v>363</v>
      </c>
      <c r="F276" s="133">
        <v>1.8790175953079187</v>
      </c>
    </row>
    <row r="277" spans="1:6" ht="12.75">
      <c r="A277" s="3" t="s">
        <v>364</v>
      </c>
      <c r="B277" s="133">
        <v>1.337863636363637</v>
      </c>
      <c r="C277" s="3"/>
      <c r="D277" s="3" t="s">
        <v>377</v>
      </c>
      <c r="E277" s="3" t="s">
        <v>364</v>
      </c>
      <c r="F277" s="133">
        <v>1.337863636363637</v>
      </c>
    </row>
    <row r="278" spans="1:6" ht="12.75">
      <c r="A278" s="3" t="s">
        <v>365</v>
      </c>
      <c r="B278" s="133">
        <v>2.878093841642229</v>
      </c>
      <c r="C278" s="3"/>
      <c r="D278" s="3" t="s">
        <v>374</v>
      </c>
      <c r="E278" s="3" t="s">
        <v>365</v>
      </c>
      <c r="F278" s="133">
        <v>2.878093841642229</v>
      </c>
    </row>
    <row r="279" spans="1:6" ht="12.75">
      <c r="A279" s="47" t="s">
        <v>765</v>
      </c>
      <c r="B279" s="134">
        <v>3</v>
      </c>
      <c r="C279" s="61"/>
      <c r="D279" s="61" t="s">
        <v>374</v>
      </c>
      <c r="E279" s="47" t="s">
        <v>765</v>
      </c>
      <c r="F279" s="134">
        <v>3</v>
      </c>
    </row>
    <row r="280" spans="1:6" ht="12.75">
      <c r="A280" s="61" t="s">
        <v>766</v>
      </c>
      <c r="B280" s="134">
        <v>1.1</v>
      </c>
      <c r="C280" s="61"/>
      <c r="D280" s="61" t="s">
        <v>374</v>
      </c>
      <c r="E280" s="61" t="s">
        <v>766</v>
      </c>
      <c r="F280" s="134">
        <v>1.1</v>
      </c>
    </row>
    <row r="281" spans="1:6" ht="12.75">
      <c r="A281" s="61" t="s">
        <v>767</v>
      </c>
      <c r="B281" s="134">
        <v>1.1</v>
      </c>
      <c r="C281" s="61"/>
      <c r="D281" s="61" t="s">
        <v>375</v>
      </c>
      <c r="E281" s="61" t="s">
        <v>767</v>
      </c>
      <c r="F281" s="134">
        <v>1.1</v>
      </c>
    </row>
    <row r="282" spans="1:6" ht="12.75">
      <c r="A282" s="61" t="s">
        <v>768</v>
      </c>
      <c r="B282" s="134">
        <v>2.3</v>
      </c>
      <c r="C282" s="61"/>
      <c r="D282" s="61" t="s">
        <v>375</v>
      </c>
      <c r="E282" s="61" t="s">
        <v>768</v>
      </c>
      <c r="F282" s="134">
        <v>2.3</v>
      </c>
    </row>
    <row r="283" spans="1:6" ht="12.75">
      <c r="A283" s="61" t="s">
        <v>769</v>
      </c>
      <c r="B283" s="134">
        <v>0.4</v>
      </c>
      <c r="C283" s="61"/>
      <c r="D283" s="61" t="s">
        <v>375</v>
      </c>
      <c r="E283" s="61" t="s">
        <v>769</v>
      </c>
      <c r="F283" s="134">
        <v>0.4</v>
      </c>
    </row>
    <row r="284" spans="1:6" ht="12.75">
      <c r="A284" s="61" t="s">
        <v>770</v>
      </c>
      <c r="B284" s="134">
        <v>-0.9</v>
      </c>
      <c r="C284" s="61"/>
      <c r="D284" s="61" t="s">
        <v>376</v>
      </c>
      <c r="E284" s="61" t="s">
        <v>770</v>
      </c>
      <c r="F284" s="134">
        <v>-0.9</v>
      </c>
    </row>
    <row r="285" spans="1:6" ht="12.75">
      <c r="A285" s="61" t="s">
        <v>771</v>
      </c>
      <c r="B285" s="134">
        <v>1</v>
      </c>
      <c r="C285" s="61"/>
      <c r="D285" s="61" t="s">
        <v>376</v>
      </c>
      <c r="E285" s="61" t="s">
        <v>771</v>
      </c>
      <c r="F285" s="134">
        <v>1</v>
      </c>
    </row>
    <row r="286" spans="1:6" ht="12.75">
      <c r="A286" s="61" t="s">
        <v>772</v>
      </c>
      <c r="B286" s="134">
        <v>0.40000000000000213</v>
      </c>
      <c r="C286" s="61"/>
      <c r="D286" s="61" t="s">
        <v>376</v>
      </c>
      <c r="E286" s="61" t="s">
        <v>772</v>
      </c>
      <c r="F286" s="134">
        <v>0.40000000000000213</v>
      </c>
    </row>
    <row r="287" spans="1:6" ht="12.75">
      <c r="A287" s="61" t="s">
        <v>773</v>
      </c>
      <c r="B287" s="134">
        <v>2.2</v>
      </c>
      <c r="C287" s="61"/>
      <c r="D287" s="61" t="s">
        <v>377</v>
      </c>
      <c r="E287" s="61" t="s">
        <v>773</v>
      </c>
      <c r="F287" s="134">
        <v>2.2</v>
      </c>
    </row>
    <row r="288" spans="1:6" ht="12.75">
      <c r="A288" s="61" t="s">
        <v>774</v>
      </c>
      <c r="B288" s="134">
        <v>-1.8</v>
      </c>
      <c r="C288" s="61"/>
      <c r="D288" s="61" t="s">
        <v>377</v>
      </c>
      <c r="E288" s="61" t="s">
        <v>774</v>
      </c>
      <c r="F288" s="134">
        <v>-1.8</v>
      </c>
    </row>
    <row r="289" spans="1:6" ht="12.75">
      <c r="A289" s="61" t="s">
        <v>775</v>
      </c>
      <c r="B289" s="134">
        <v>1.9</v>
      </c>
      <c r="C289" s="61"/>
      <c r="D289" s="61" t="s">
        <v>377</v>
      </c>
      <c r="E289" s="61" t="s">
        <v>775</v>
      </c>
      <c r="F289" s="134">
        <v>1.9</v>
      </c>
    </row>
    <row r="290" spans="1:6" ht="12.75">
      <c r="A290" s="61" t="s">
        <v>776</v>
      </c>
      <c r="B290" s="134">
        <v>-0.3</v>
      </c>
      <c r="C290" s="61"/>
      <c r="D290" s="61" t="s">
        <v>374</v>
      </c>
      <c r="E290" s="61" t="s">
        <v>776</v>
      </c>
      <c r="F290" s="134">
        <v>-0.3</v>
      </c>
    </row>
    <row r="291" spans="1:6" ht="12.75">
      <c r="A291" s="47" t="s">
        <v>881</v>
      </c>
      <c r="B291" s="207">
        <v>-6.2</v>
      </c>
      <c r="C291" s="205"/>
      <c r="D291" s="205"/>
      <c r="E291" s="205"/>
      <c r="F291" s="206"/>
    </row>
    <row r="292" spans="1:6" ht="12.75">
      <c r="A292" s="126" t="s">
        <v>882</v>
      </c>
      <c r="B292" s="207">
        <v>-0.6999999999999993</v>
      </c>
      <c r="C292" s="205"/>
      <c r="D292" s="205"/>
      <c r="E292" s="205"/>
      <c r="F292" s="206"/>
    </row>
    <row r="293" spans="1:6" ht="12.75">
      <c r="A293" s="126" t="s">
        <v>883</v>
      </c>
      <c r="B293" s="207">
        <v>0.5</v>
      </c>
      <c r="C293" s="205"/>
      <c r="D293" s="205"/>
      <c r="E293" s="205"/>
      <c r="F293" s="206"/>
    </row>
    <row r="294" spans="1:6" ht="12.75">
      <c r="A294" s="126" t="s">
        <v>884</v>
      </c>
      <c r="B294" s="207">
        <v>1.4</v>
      </c>
      <c r="C294" s="205"/>
      <c r="D294" s="205"/>
      <c r="E294" s="205"/>
      <c r="F294" s="206"/>
    </row>
    <row r="295" spans="1:6" ht="12.75">
      <c r="A295" s="126" t="s">
        <v>885</v>
      </c>
      <c r="B295" s="207">
        <v>1.2</v>
      </c>
      <c r="C295" s="205"/>
      <c r="D295" s="205"/>
      <c r="E295" s="205"/>
      <c r="F295" s="206"/>
    </row>
    <row r="296" spans="1:6" ht="12.75">
      <c r="A296" s="126" t="s">
        <v>886</v>
      </c>
      <c r="B296" s="207">
        <v>0</v>
      </c>
      <c r="C296" s="205"/>
      <c r="D296" s="205"/>
      <c r="E296" s="205"/>
      <c r="F296" s="206"/>
    </row>
    <row r="297" spans="1:6" ht="12.75">
      <c r="A297" s="126" t="s">
        <v>887</v>
      </c>
      <c r="B297" s="207">
        <v>5.1</v>
      </c>
      <c r="C297" s="205"/>
      <c r="D297" s="205"/>
      <c r="E297" s="205"/>
      <c r="F297" s="206"/>
    </row>
    <row r="298" spans="1:6" ht="12.75">
      <c r="A298" s="126" t="s">
        <v>888</v>
      </c>
      <c r="B298" s="207">
        <v>3.1</v>
      </c>
      <c r="C298" s="205"/>
      <c r="D298" s="205"/>
      <c r="E298" s="205"/>
      <c r="F298" s="206"/>
    </row>
    <row r="299" spans="1:6" ht="12.75">
      <c r="A299" s="126" t="s">
        <v>889</v>
      </c>
      <c r="B299" s="207">
        <v>0.09999999999999964</v>
      </c>
      <c r="C299" s="205"/>
      <c r="D299" s="205"/>
      <c r="E299" s="205"/>
      <c r="F299" s="206"/>
    </row>
    <row r="300" spans="1:6" ht="12.75">
      <c r="A300" s="126" t="s">
        <v>890</v>
      </c>
      <c r="B300" s="207">
        <v>-1.9</v>
      </c>
      <c r="C300" s="205"/>
      <c r="D300" s="205"/>
      <c r="E300" s="205"/>
      <c r="F300" s="206"/>
    </row>
    <row r="301" spans="1:6" ht="12.75">
      <c r="A301" s="126" t="s">
        <v>891</v>
      </c>
      <c r="B301" s="207">
        <v>0.6</v>
      </c>
      <c r="C301" s="205"/>
      <c r="D301" s="205"/>
      <c r="E301" s="205"/>
      <c r="F301" s="206"/>
    </row>
    <row r="302" spans="1:6" ht="12.75">
      <c r="A302" s="126" t="s">
        <v>892</v>
      </c>
      <c r="B302" s="207">
        <v>-3.9</v>
      </c>
      <c r="C302" s="205"/>
      <c r="D302" s="205"/>
      <c r="E302" s="205"/>
      <c r="F302" s="206"/>
    </row>
    <row r="303" spans="1:6" ht="12.75">
      <c r="A303" s="205"/>
      <c r="B303" s="206"/>
      <c r="C303" s="205"/>
      <c r="D303" s="205"/>
      <c r="E303" s="205"/>
      <c r="F303" s="206"/>
    </row>
    <row r="304" spans="2:6" ht="12.75">
      <c r="B304" s="29"/>
      <c r="F304" s="29"/>
    </row>
    <row r="305" spans="2:6" ht="12.75">
      <c r="B305" s="29"/>
      <c r="F305" s="29"/>
    </row>
    <row r="306" spans="1:2" ht="12.75">
      <c r="A306" s="10"/>
      <c r="B306" s="11"/>
    </row>
    <row r="307" spans="1:2" ht="12.75">
      <c r="A307" s="11"/>
      <c r="B307" s="11"/>
    </row>
    <row r="308" spans="1:6" ht="127.5">
      <c r="A308" s="5" t="s">
        <v>379</v>
      </c>
      <c r="B308" s="7" t="s">
        <v>380</v>
      </c>
      <c r="C308" s="7"/>
      <c r="F308" s="39" t="s">
        <v>785</v>
      </c>
    </row>
    <row r="309" spans="1:3" ht="12.75">
      <c r="A309" s="8"/>
      <c r="B309" s="129" t="s">
        <v>381</v>
      </c>
      <c r="C309" s="129" t="s">
        <v>382</v>
      </c>
    </row>
    <row r="310" spans="1:3" ht="12.75">
      <c r="A310" s="80" t="s">
        <v>306</v>
      </c>
      <c r="B310" s="130">
        <v>-1.1575096617324108</v>
      </c>
      <c r="C310" s="129">
        <v>5</v>
      </c>
    </row>
    <row r="311" spans="1:3" ht="12.75">
      <c r="A311" s="8" t="s">
        <v>307</v>
      </c>
      <c r="B311" s="130">
        <v>-0.5465576411578339</v>
      </c>
      <c r="C311" s="129">
        <v>8</v>
      </c>
    </row>
    <row r="312" spans="1:3" ht="12.75">
      <c r="A312" s="8" t="s">
        <v>308</v>
      </c>
      <c r="B312" s="130">
        <v>-0.5229974108144746</v>
      </c>
      <c r="C312" s="129">
        <v>5</v>
      </c>
    </row>
    <row r="313" spans="1:3" ht="12.75">
      <c r="A313" s="8" t="s">
        <v>309</v>
      </c>
      <c r="B313" s="130">
        <v>-0.7703398389761467</v>
      </c>
      <c r="C313" s="129">
        <v>0</v>
      </c>
    </row>
    <row r="314" spans="1:3" ht="12.75">
      <c r="A314" s="8" t="s">
        <v>310</v>
      </c>
      <c r="B314" s="130">
        <v>-0.18399983140393017</v>
      </c>
      <c r="C314" s="129">
        <v>7</v>
      </c>
    </row>
    <row r="315" spans="1:3" ht="12.75">
      <c r="A315" s="8" t="s">
        <v>311</v>
      </c>
      <c r="B315" s="130">
        <v>-0.407790662816395</v>
      </c>
      <c r="C315" s="129">
        <v>4</v>
      </c>
    </row>
    <row r="316" spans="1:3" ht="12.75">
      <c r="A316" s="8" t="s">
        <v>312</v>
      </c>
      <c r="B316" s="130">
        <v>-0.3246955583326874</v>
      </c>
      <c r="C316" s="129">
        <v>4</v>
      </c>
    </row>
    <row r="317" spans="1:3" ht="12.75">
      <c r="A317" s="8" t="s">
        <v>313</v>
      </c>
      <c r="B317" s="130">
        <v>-0.4741736446831273</v>
      </c>
      <c r="C317" s="129">
        <v>4</v>
      </c>
    </row>
    <row r="318" spans="1:3" ht="12.75">
      <c r="A318" s="8" t="s">
        <v>314</v>
      </c>
      <c r="B318" s="130">
        <v>0.18132521137032764</v>
      </c>
      <c r="C318" s="129">
        <v>11</v>
      </c>
    </row>
    <row r="319" spans="1:3" ht="12.75">
      <c r="A319" s="8" t="s">
        <v>315</v>
      </c>
      <c r="B319" s="130">
        <v>-0.630111206010787</v>
      </c>
      <c r="C319" s="129">
        <v>7</v>
      </c>
    </row>
    <row r="320" spans="1:3" ht="12.75">
      <c r="A320" s="8" t="s">
        <v>316</v>
      </c>
      <c r="B320" s="130">
        <v>-0.6474475207584494</v>
      </c>
      <c r="C320" s="129">
        <v>12</v>
      </c>
    </row>
    <row r="321" spans="1:3" ht="12.75">
      <c r="A321" s="8" t="s">
        <v>317</v>
      </c>
      <c r="B321" s="130">
        <v>-0.21656104899437212</v>
      </c>
      <c r="C321" s="129">
        <v>17</v>
      </c>
    </row>
    <row r="322" spans="1:3" ht="12.75">
      <c r="A322" s="80" t="s">
        <v>318</v>
      </c>
      <c r="B322" s="130">
        <v>0.028499812519064527</v>
      </c>
      <c r="C322" s="129">
        <v>18</v>
      </c>
    </row>
    <row r="323" spans="1:3" ht="12.75">
      <c r="A323" s="8" t="s">
        <v>319</v>
      </c>
      <c r="B323" s="130">
        <v>-0.7396958083813381</v>
      </c>
      <c r="C323" s="129">
        <v>5</v>
      </c>
    </row>
    <row r="324" spans="1:3" ht="12.75">
      <c r="A324" s="8" t="s">
        <v>320</v>
      </c>
      <c r="B324" s="130">
        <v>-0.7796531364705586</v>
      </c>
      <c r="C324" s="129">
        <v>4</v>
      </c>
    </row>
    <row r="325" spans="1:3" ht="12.75">
      <c r="A325" s="8" t="s">
        <v>321</v>
      </c>
      <c r="B325" s="130">
        <v>-0.5332464356711886</v>
      </c>
      <c r="C325" s="129">
        <v>2</v>
      </c>
    </row>
    <row r="326" spans="1:3" ht="12.75">
      <c r="A326" s="8" t="s">
        <v>322</v>
      </c>
      <c r="B326" s="130">
        <v>-0.3807414279987773</v>
      </c>
      <c r="C326" s="129">
        <v>1</v>
      </c>
    </row>
    <row r="327" spans="1:3" ht="12.75">
      <c r="A327" s="8" t="s">
        <v>323</v>
      </c>
      <c r="B327" s="130">
        <v>-0.4346515630281118</v>
      </c>
      <c r="C327" s="129">
        <v>3</v>
      </c>
    </row>
    <row r="328" spans="1:3" ht="12.75">
      <c r="A328" s="8" t="s">
        <v>324</v>
      </c>
      <c r="B328" s="130">
        <v>-0.6655451190568114</v>
      </c>
      <c r="C328" s="129">
        <v>2</v>
      </c>
    </row>
    <row r="329" spans="1:3" ht="12.75">
      <c r="A329" s="8" t="s">
        <v>325</v>
      </c>
      <c r="B329" s="130">
        <v>-0.09181073670658035</v>
      </c>
      <c r="C329" s="129">
        <v>5</v>
      </c>
    </row>
    <row r="330" spans="1:3" ht="12.75">
      <c r="A330" s="8" t="s">
        <v>326</v>
      </c>
      <c r="B330" s="130">
        <v>-0.6713756230623456</v>
      </c>
      <c r="C330" s="129">
        <v>6</v>
      </c>
    </row>
    <row r="331" spans="1:3" ht="12.75">
      <c r="A331" s="8" t="s">
        <v>327</v>
      </c>
      <c r="B331" s="130">
        <v>-0.8562155734423094</v>
      </c>
      <c r="C331" s="129">
        <v>8</v>
      </c>
    </row>
    <row r="332" spans="1:3" ht="12.75">
      <c r="A332" s="8" t="s">
        <v>328</v>
      </c>
      <c r="B332" s="130">
        <v>-0.24903916838509588</v>
      </c>
      <c r="C332" s="129">
        <v>8</v>
      </c>
    </row>
    <row r="333" spans="1:3" ht="12.75">
      <c r="A333" s="8" t="s">
        <v>329</v>
      </c>
      <c r="B333" s="130">
        <v>-0.5311761045487899</v>
      </c>
      <c r="C333" s="129">
        <v>8</v>
      </c>
    </row>
    <row r="334" spans="1:3" ht="12.75">
      <c r="A334" s="80" t="s">
        <v>330</v>
      </c>
      <c r="B334" s="130">
        <v>-0.8918529171100742</v>
      </c>
      <c r="C334" s="129">
        <v>9</v>
      </c>
    </row>
    <row r="335" spans="1:3" ht="12.75">
      <c r="A335" s="8" t="s">
        <v>331</v>
      </c>
      <c r="B335" s="130">
        <v>-1.057210312402412</v>
      </c>
      <c r="C335" s="129">
        <v>0</v>
      </c>
    </row>
    <row r="336" spans="1:3" ht="12.75">
      <c r="A336" s="8" t="s">
        <v>332</v>
      </c>
      <c r="B336" s="130">
        <v>-0.8208732013936921</v>
      </c>
      <c r="C336" s="129">
        <v>3</v>
      </c>
    </row>
    <row r="337" spans="1:3" ht="12.75">
      <c r="A337" s="8" t="s">
        <v>333</v>
      </c>
      <c r="B337" s="130">
        <v>-0.4854376814440564</v>
      </c>
      <c r="C337" s="129">
        <v>1</v>
      </c>
    </row>
    <row r="338" spans="1:3" ht="12.75">
      <c r="A338" s="8" t="s">
        <v>334</v>
      </c>
      <c r="B338" s="130">
        <v>-0.33818458462633005</v>
      </c>
      <c r="C338" s="129">
        <v>3</v>
      </c>
    </row>
    <row r="339" spans="1:3" ht="12.75">
      <c r="A339" s="8" t="s">
        <v>335</v>
      </c>
      <c r="B339" s="130">
        <v>-0.5649222272547023</v>
      </c>
      <c r="C339" s="129">
        <v>2</v>
      </c>
    </row>
    <row r="340" spans="1:3" ht="12.75">
      <c r="A340" s="8" t="s">
        <v>336</v>
      </c>
      <c r="B340" s="130">
        <v>-0.5544398350613164</v>
      </c>
      <c r="C340" s="129">
        <v>2</v>
      </c>
    </row>
    <row r="341" spans="1:3" ht="12.75">
      <c r="A341" s="8" t="s">
        <v>337</v>
      </c>
      <c r="B341" s="130">
        <v>-0.32687594998214387</v>
      </c>
      <c r="C341" s="129">
        <v>2</v>
      </c>
    </row>
    <row r="342" spans="1:3" ht="12.75">
      <c r="A342" s="8" t="s">
        <v>338</v>
      </c>
      <c r="B342" s="130">
        <v>-0.6657140385755449</v>
      </c>
      <c r="C342" s="129">
        <v>3</v>
      </c>
    </row>
    <row r="343" spans="1:3" ht="12.75">
      <c r="A343" s="8" t="s">
        <v>339</v>
      </c>
      <c r="B343" s="130">
        <v>-0.44674078510898063</v>
      </c>
      <c r="C343" s="129">
        <v>10</v>
      </c>
    </row>
    <row r="344" spans="1:3" ht="12.75">
      <c r="A344" s="8" t="s">
        <v>340</v>
      </c>
      <c r="B344" s="130">
        <v>-0.4899296000948441</v>
      </c>
      <c r="C344" s="129">
        <v>9</v>
      </c>
    </row>
    <row r="345" spans="1:3" ht="12.75">
      <c r="A345" s="8" t="s">
        <v>341</v>
      </c>
      <c r="B345" s="130">
        <v>0.4337509423488002</v>
      </c>
      <c r="C345" s="129">
        <v>20</v>
      </c>
    </row>
    <row r="346" spans="1:5" ht="12.75">
      <c r="A346" s="80" t="s">
        <v>342</v>
      </c>
      <c r="B346" s="130">
        <v>0.34563029785438903</v>
      </c>
      <c r="C346" s="129">
        <v>20</v>
      </c>
      <c r="D346" s="209" t="s">
        <v>893</v>
      </c>
      <c r="E346" s="269" t="s">
        <v>894</v>
      </c>
    </row>
    <row r="347" spans="1:5" ht="12.75">
      <c r="A347" s="8" t="s">
        <v>343</v>
      </c>
      <c r="B347" s="130">
        <v>-0.7758960129829657</v>
      </c>
      <c r="C347" s="129">
        <v>4</v>
      </c>
      <c r="D347" s="209">
        <v>4</v>
      </c>
      <c r="E347" s="269"/>
    </row>
    <row r="348" spans="1:5" ht="12.75">
      <c r="A348" s="8" t="s">
        <v>344</v>
      </c>
      <c r="B348" s="130">
        <v>-0.5526415500635982</v>
      </c>
      <c r="C348" s="129">
        <v>4</v>
      </c>
      <c r="D348" s="209">
        <v>4</v>
      </c>
      <c r="E348" s="269"/>
    </row>
    <row r="349" spans="1:5" ht="12.75">
      <c r="A349" s="8" t="s">
        <v>345</v>
      </c>
      <c r="B349" s="130">
        <v>0.3366837841546433</v>
      </c>
      <c r="C349" s="129">
        <v>6</v>
      </c>
      <c r="D349" s="209">
        <v>6</v>
      </c>
      <c r="E349" s="269"/>
    </row>
    <row r="350" spans="1:4" ht="12.75">
      <c r="A350" s="8" t="s">
        <v>346</v>
      </c>
      <c r="B350" s="130">
        <v>-0.5787983652003708</v>
      </c>
      <c r="C350" s="129">
        <v>2</v>
      </c>
      <c r="D350" s="209">
        <v>3</v>
      </c>
    </row>
    <row r="351" spans="1:4" ht="12.75">
      <c r="A351" s="8" t="s">
        <v>347</v>
      </c>
      <c r="B351" s="130">
        <v>-0.1154884211433731</v>
      </c>
      <c r="C351" s="129">
        <v>5</v>
      </c>
      <c r="D351" s="209">
        <v>6</v>
      </c>
    </row>
    <row r="352" spans="1:4" ht="12.75">
      <c r="A352" s="8" t="s">
        <v>348</v>
      </c>
      <c r="B352" s="130">
        <v>0.26322451086044785</v>
      </c>
      <c r="C352" s="129">
        <v>4</v>
      </c>
      <c r="D352" s="209">
        <v>6</v>
      </c>
    </row>
    <row r="353" spans="1:4" ht="12.75">
      <c r="A353" s="8" t="s">
        <v>349</v>
      </c>
      <c r="B353" s="130">
        <v>-0.11226432861703506</v>
      </c>
      <c r="C353" s="129">
        <v>6</v>
      </c>
      <c r="D353" s="209">
        <v>6</v>
      </c>
    </row>
    <row r="354" spans="1:4" ht="12.75">
      <c r="A354" s="8" t="s">
        <v>350</v>
      </c>
      <c r="B354" s="130">
        <v>-0.32437144262165196</v>
      </c>
      <c r="C354" s="129">
        <v>10</v>
      </c>
      <c r="D354" s="209">
        <v>10</v>
      </c>
    </row>
    <row r="355" spans="1:4" ht="12.75">
      <c r="A355" s="8" t="s">
        <v>351</v>
      </c>
      <c r="B355" s="130">
        <v>-0.8488245187703174</v>
      </c>
      <c r="C355" s="129">
        <v>7</v>
      </c>
      <c r="D355" s="209">
        <v>9</v>
      </c>
    </row>
    <row r="356" spans="1:4" ht="12.75">
      <c r="A356" s="8" t="s">
        <v>352</v>
      </c>
      <c r="B356" s="130">
        <v>-0.4545137988447694</v>
      </c>
      <c r="C356" s="129">
        <v>8</v>
      </c>
      <c r="D356" s="209">
        <v>8</v>
      </c>
    </row>
    <row r="357" spans="1:4" ht="12.75">
      <c r="A357" s="8" t="s">
        <v>353</v>
      </c>
      <c r="B357" s="130">
        <v>-0.04538655776387612</v>
      </c>
      <c r="C357" s="129">
        <v>11</v>
      </c>
      <c r="D357" s="210">
        <v>11</v>
      </c>
    </row>
    <row r="358" spans="1:3" ht="12.75">
      <c r="A358" s="47" t="s">
        <v>354</v>
      </c>
      <c r="B358" s="133">
        <v>0.4041132024586389</v>
      </c>
      <c r="C358" s="213">
        <v>16</v>
      </c>
    </row>
    <row r="359" spans="1:3" ht="12.75">
      <c r="A359" s="3" t="s">
        <v>355</v>
      </c>
      <c r="B359" s="133">
        <v>0.6012482162206325</v>
      </c>
      <c r="C359" s="213">
        <v>16</v>
      </c>
    </row>
    <row r="360" spans="1:3" ht="12.75">
      <c r="A360" s="3" t="s">
        <v>356</v>
      </c>
      <c r="B360" s="133">
        <v>-0.29147519127091925</v>
      </c>
      <c r="C360" s="213">
        <v>5</v>
      </c>
    </row>
    <row r="361" spans="1:3" ht="12.75">
      <c r="A361" s="3" t="s">
        <v>357</v>
      </c>
      <c r="B361" s="133">
        <v>-0.745206073045555</v>
      </c>
      <c r="C361" s="213">
        <v>4</v>
      </c>
    </row>
    <row r="362" spans="1:3" ht="12.75">
      <c r="A362" s="3" t="s">
        <v>358</v>
      </c>
      <c r="B362" s="133">
        <v>-0.6789892363941652</v>
      </c>
      <c r="C362" s="213">
        <v>0</v>
      </c>
    </row>
    <row r="363" spans="1:3" ht="12.75">
      <c r="A363" s="3" t="s">
        <v>359</v>
      </c>
      <c r="B363" s="133">
        <v>-0.1679872888375349</v>
      </c>
      <c r="C363" s="213">
        <v>4</v>
      </c>
    </row>
    <row r="364" spans="1:3" ht="12.75">
      <c r="A364" s="3" t="s">
        <v>360</v>
      </c>
      <c r="B364" s="133">
        <v>-0.7353009014576384</v>
      </c>
      <c r="C364" s="213">
        <v>1</v>
      </c>
    </row>
    <row r="365" spans="1:3" ht="12.75">
      <c r="A365" s="3" t="s">
        <v>361</v>
      </c>
      <c r="B365" s="133">
        <v>0.18666847575131085</v>
      </c>
      <c r="C365" s="213">
        <v>9</v>
      </c>
    </row>
    <row r="366" spans="1:3" ht="12.75">
      <c r="A366" s="3" t="s">
        <v>362</v>
      </c>
      <c r="B366" s="133">
        <v>-0.8021578128024074</v>
      </c>
      <c r="C366" s="213">
        <v>2</v>
      </c>
    </row>
    <row r="367" spans="1:3" ht="12.75">
      <c r="A367" s="3" t="s">
        <v>363</v>
      </c>
      <c r="B367" s="133">
        <v>0.09407843293807483</v>
      </c>
      <c r="C367" s="213">
        <v>18</v>
      </c>
    </row>
    <row r="368" spans="1:3" ht="12.75">
      <c r="A368" s="3" t="s">
        <v>364</v>
      </c>
      <c r="B368" s="133">
        <v>-0.01998753573121803</v>
      </c>
      <c r="C368" s="213">
        <v>19</v>
      </c>
    </row>
    <row r="369" spans="1:3" ht="12.75">
      <c r="A369" s="3" t="s">
        <v>365</v>
      </c>
      <c r="B369" s="133">
        <v>-0.7691711163777093</v>
      </c>
      <c r="C369" s="213">
        <v>5</v>
      </c>
    </row>
    <row r="370" spans="1:3" ht="12.75">
      <c r="A370" s="47" t="s">
        <v>765</v>
      </c>
      <c r="B370" s="134">
        <v>-1.0373926593247798</v>
      </c>
      <c r="C370" s="213">
        <v>9</v>
      </c>
    </row>
    <row r="371" spans="1:3" ht="12.75">
      <c r="A371" s="61" t="s">
        <v>766</v>
      </c>
      <c r="B371" s="134">
        <v>-1.085321828245911</v>
      </c>
      <c r="C371" s="213">
        <v>2</v>
      </c>
    </row>
    <row r="372" spans="1:3" ht="12.75">
      <c r="A372" s="61" t="s">
        <v>767</v>
      </c>
      <c r="B372" s="134">
        <v>-0.9759800231009366</v>
      </c>
      <c r="C372" s="213">
        <v>3</v>
      </c>
    </row>
    <row r="373" spans="1:3" ht="12.75">
      <c r="A373" s="61" t="s">
        <v>768</v>
      </c>
      <c r="B373" s="134">
        <v>-0.6819663416162998</v>
      </c>
      <c r="C373" s="213">
        <v>3</v>
      </c>
    </row>
    <row r="374" spans="1:3" ht="12.75">
      <c r="A374" s="61" t="s">
        <v>769</v>
      </c>
      <c r="B374" s="134">
        <v>-0.29662430341944823</v>
      </c>
      <c r="C374" s="213">
        <v>7</v>
      </c>
    </row>
    <row r="375" spans="1:3" ht="12.75">
      <c r="A375" s="61" t="s">
        <v>770</v>
      </c>
      <c r="B375" s="134">
        <v>-0.07407219338228632</v>
      </c>
      <c r="C375" s="213">
        <v>5</v>
      </c>
    </row>
    <row r="376" spans="1:3" ht="12.75">
      <c r="A376" s="61" t="s">
        <v>771</v>
      </c>
      <c r="B376" s="134">
        <v>-0.45960665779428966</v>
      </c>
      <c r="C376" s="213">
        <v>6</v>
      </c>
    </row>
    <row r="377" spans="1:3" ht="12.75">
      <c r="A377" s="61" t="s">
        <v>772</v>
      </c>
      <c r="B377" s="134">
        <v>-0.38873739504830773</v>
      </c>
      <c r="C377" s="213">
        <v>3</v>
      </c>
    </row>
    <row r="378" spans="1:3" ht="12.75">
      <c r="A378" s="61" t="s">
        <v>773</v>
      </c>
      <c r="B378" s="134">
        <v>-0.3429775364746037</v>
      </c>
      <c r="C378" s="213">
        <v>10</v>
      </c>
    </row>
    <row r="379" spans="1:3" ht="12.75">
      <c r="A379" s="61" t="s">
        <v>774</v>
      </c>
      <c r="B379" s="134">
        <v>-0.5125890130410471</v>
      </c>
      <c r="C379" s="213">
        <v>16</v>
      </c>
    </row>
    <row r="380" spans="1:3" ht="12.75">
      <c r="A380" s="61" t="s">
        <v>775</v>
      </c>
      <c r="B380" s="134">
        <v>-0.5137527187656459</v>
      </c>
      <c r="C380" s="213">
        <v>7</v>
      </c>
    </row>
    <row r="381" spans="1:3" ht="12.75">
      <c r="A381" s="61" t="s">
        <v>776</v>
      </c>
      <c r="B381" s="134">
        <v>-0.8484569860776716</v>
      </c>
      <c r="C381" s="213">
        <v>10</v>
      </c>
    </row>
    <row r="382" spans="1:3" ht="12.75">
      <c r="A382" s="211" t="s">
        <v>881</v>
      </c>
      <c r="B382" s="134">
        <v>-1.4062877653492238</v>
      </c>
      <c r="C382" s="213">
        <v>3</v>
      </c>
    </row>
    <row r="383" spans="1:3" ht="12.75">
      <c r="A383" s="212" t="s">
        <v>882</v>
      </c>
      <c r="B383" s="134">
        <v>-1.074769880193963</v>
      </c>
      <c r="C383" s="213">
        <v>2</v>
      </c>
    </row>
    <row r="384" spans="1:3" ht="12.75">
      <c r="A384" s="212" t="s">
        <v>883</v>
      </c>
      <c r="B384" s="134">
        <v>-0.3358309284338197</v>
      </c>
      <c r="C384" s="213">
        <v>8</v>
      </c>
    </row>
    <row r="385" spans="1:3" ht="12.75">
      <c r="A385" s="212" t="s">
        <v>884</v>
      </c>
      <c r="B385" s="134">
        <v>-0.6825345234344815</v>
      </c>
      <c r="C385" s="213">
        <v>2</v>
      </c>
    </row>
    <row r="386" spans="1:3" ht="12.75">
      <c r="A386" s="212" t="s">
        <v>885</v>
      </c>
      <c r="B386" s="134">
        <v>-0.5409465938334042</v>
      </c>
      <c r="C386" s="213">
        <v>5</v>
      </c>
    </row>
    <row r="387" spans="1:3" ht="12.75">
      <c r="A387" s="212" t="s">
        <v>886</v>
      </c>
      <c r="B387" s="134">
        <v>-0.4157388600489531</v>
      </c>
      <c r="C387" s="213">
        <v>2</v>
      </c>
    </row>
    <row r="388" spans="1:3" ht="12.75">
      <c r="A388" s="212" t="s">
        <v>887</v>
      </c>
      <c r="B388" s="134">
        <v>-0.7841423371686789</v>
      </c>
      <c r="C388" s="213">
        <v>2</v>
      </c>
    </row>
    <row r="389" spans="1:3" ht="12.75">
      <c r="A389" s="212" t="s">
        <v>888</v>
      </c>
      <c r="B389" s="134">
        <v>-0.47970174354920037</v>
      </c>
      <c r="C389" s="213">
        <v>8</v>
      </c>
    </row>
    <row r="390" spans="1:3" ht="12.75">
      <c r="A390" s="212" t="s">
        <v>889</v>
      </c>
      <c r="B390" s="134">
        <v>-0.2299472334443009</v>
      </c>
      <c r="C390" s="213">
        <v>9</v>
      </c>
    </row>
    <row r="391" spans="1:3" ht="12.75">
      <c r="A391" s="212" t="s">
        <v>890</v>
      </c>
      <c r="B391" s="134">
        <v>-0.7259689772717843</v>
      </c>
      <c r="C391" s="213">
        <v>8</v>
      </c>
    </row>
    <row r="392" spans="1:3" ht="12.75">
      <c r="A392" s="212" t="s">
        <v>891</v>
      </c>
      <c r="B392" s="134">
        <v>-0.8248964358062647</v>
      </c>
      <c r="C392" s="213">
        <v>11</v>
      </c>
    </row>
    <row r="393" spans="1:3" ht="12.75">
      <c r="A393" s="212" t="s">
        <v>892</v>
      </c>
      <c r="B393" s="134">
        <v>-0.6382638294874754</v>
      </c>
      <c r="C393" s="213">
        <v>8</v>
      </c>
    </row>
    <row r="394" spans="1:3" ht="12.75">
      <c r="A394" s="205"/>
      <c r="B394" s="206"/>
      <c r="C394" s="208"/>
    </row>
    <row r="395" spans="1:3" ht="12.75">
      <c r="A395" s="205"/>
      <c r="B395" s="206"/>
      <c r="C395" s="208"/>
    </row>
    <row r="396" spans="2:3" ht="12.75">
      <c r="B396" s="29"/>
      <c r="C396" s="27"/>
    </row>
    <row r="397" spans="2:3" ht="12.75">
      <c r="B397" s="29"/>
      <c r="C397" s="27"/>
    </row>
    <row r="398" spans="1:2" ht="12.75">
      <c r="A398" s="10"/>
      <c r="B398" s="11"/>
    </row>
    <row r="399" spans="1:2" ht="12.75">
      <c r="A399" s="10"/>
      <c r="B399" s="11"/>
    </row>
    <row r="400" spans="1:6" ht="25.5">
      <c r="A400" s="5" t="s">
        <v>395</v>
      </c>
      <c r="B400" s="7" t="s">
        <v>396</v>
      </c>
      <c r="F400" s="39" t="s">
        <v>596</v>
      </c>
    </row>
    <row r="401" spans="1:2" ht="12.75">
      <c r="A401" s="10"/>
      <c r="B401" s="11"/>
    </row>
    <row r="402" spans="1:2" ht="38.25">
      <c r="A402" s="5" t="s">
        <v>405</v>
      </c>
      <c r="B402" s="11"/>
    </row>
    <row r="403" spans="1:2" ht="25.5">
      <c r="A403" s="5" t="s">
        <v>763</v>
      </c>
      <c r="B403" s="11"/>
    </row>
    <row r="404" spans="1:2" ht="25.5">
      <c r="A404" s="5" t="s">
        <v>397</v>
      </c>
      <c r="B404" s="11"/>
    </row>
    <row r="405" spans="1:2" ht="12.75">
      <c r="A405" s="5"/>
      <c r="B405" s="11"/>
    </row>
    <row r="406" spans="1:16" ht="25.5">
      <c r="A406" s="5" t="s">
        <v>401</v>
      </c>
      <c r="D406" s="22"/>
      <c r="E406" s="22"/>
      <c r="F406" s="22"/>
      <c r="I406" s="22"/>
      <c r="J406" s="22"/>
      <c r="K406" s="22"/>
      <c r="M406" s="11"/>
      <c r="N406" s="23"/>
      <c r="O406" s="23"/>
      <c r="P406" s="23"/>
    </row>
    <row r="407" spans="1:41" ht="12.75">
      <c r="A407" s="8"/>
      <c r="B407" s="80" t="s">
        <v>3</v>
      </c>
      <c r="C407" s="8"/>
      <c r="D407" s="96"/>
      <c r="E407" s="96"/>
      <c r="F407" s="97" t="s">
        <v>5</v>
      </c>
      <c r="G407" s="8"/>
      <c r="H407" s="8"/>
      <c r="I407" s="96"/>
      <c r="J407" s="97" t="s">
        <v>4</v>
      </c>
      <c r="K407" s="96"/>
      <c r="L407" s="8"/>
      <c r="M407" s="8"/>
      <c r="N407" s="97" t="s">
        <v>6</v>
      </c>
      <c r="O407" s="96"/>
      <c r="P407" s="96"/>
      <c r="Q407" s="8"/>
      <c r="R407" s="47" t="s">
        <v>274</v>
      </c>
      <c r="S407" s="3"/>
      <c r="T407" s="3"/>
      <c r="U407" s="3"/>
      <c r="V407" s="47" t="s">
        <v>757</v>
      </c>
      <c r="W407" s="3" t="s">
        <v>778</v>
      </c>
      <c r="X407" s="3" t="s">
        <v>779</v>
      </c>
      <c r="Y407" s="3" t="s">
        <v>780</v>
      </c>
      <c r="Z407" s="3" t="s">
        <v>778</v>
      </c>
      <c r="AA407" s="3" t="s">
        <v>779</v>
      </c>
      <c r="AB407" s="3" t="s">
        <v>780</v>
      </c>
      <c r="AC407" s="3" t="s">
        <v>778</v>
      </c>
      <c r="AD407" s="3" t="s">
        <v>779</v>
      </c>
      <c r="AE407" s="3" t="s">
        <v>780</v>
      </c>
      <c r="AF407" s="3" t="s">
        <v>778</v>
      </c>
      <c r="AG407" s="3" t="s">
        <v>779</v>
      </c>
      <c r="AH407" s="3" t="s">
        <v>780</v>
      </c>
      <c r="AI407" s="47" t="s">
        <v>918</v>
      </c>
      <c r="AJ407" s="3" t="s">
        <v>778</v>
      </c>
      <c r="AK407" s="3" t="s">
        <v>779</v>
      </c>
      <c r="AL407" s="3" t="s">
        <v>780</v>
      </c>
      <c r="AM407" s="3" t="s">
        <v>778</v>
      </c>
      <c r="AN407" s="3" t="s">
        <v>779</v>
      </c>
      <c r="AO407" s="3" t="s">
        <v>780</v>
      </c>
    </row>
    <row r="408" spans="1:41" ht="12.75">
      <c r="A408" s="8"/>
      <c r="B408" s="8" t="s">
        <v>374</v>
      </c>
      <c r="C408" s="8" t="s">
        <v>375</v>
      </c>
      <c r="D408" s="8" t="s">
        <v>376</v>
      </c>
      <c r="E408" s="8" t="s">
        <v>377</v>
      </c>
      <c r="F408" s="8" t="s">
        <v>374</v>
      </c>
      <c r="G408" s="8" t="s">
        <v>375</v>
      </c>
      <c r="H408" s="8" t="s">
        <v>376</v>
      </c>
      <c r="I408" s="8" t="s">
        <v>377</v>
      </c>
      <c r="J408" s="8" t="s">
        <v>374</v>
      </c>
      <c r="K408" s="8" t="s">
        <v>375</v>
      </c>
      <c r="L408" s="8" t="s">
        <v>376</v>
      </c>
      <c r="M408" s="8" t="s">
        <v>377</v>
      </c>
      <c r="N408" s="8" t="s">
        <v>374</v>
      </c>
      <c r="O408" s="8" t="s">
        <v>375</v>
      </c>
      <c r="P408" s="8" t="s">
        <v>376</v>
      </c>
      <c r="Q408" s="8" t="s">
        <v>377</v>
      </c>
      <c r="R408" s="17" t="s">
        <v>374</v>
      </c>
      <c r="S408" s="17" t="s">
        <v>375</v>
      </c>
      <c r="T408" s="17" t="s">
        <v>376</v>
      </c>
      <c r="U408" s="17" t="s">
        <v>377</v>
      </c>
      <c r="V408" s="3"/>
      <c r="W408" s="268" t="s">
        <v>374</v>
      </c>
      <c r="X408" s="268"/>
      <c r="Y408" s="268"/>
      <c r="Z408" s="268" t="s">
        <v>375</v>
      </c>
      <c r="AA408" s="268"/>
      <c r="AB408" s="268"/>
      <c r="AC408" s="268" t="s">
        <v>376</v>
      </c>
      <c r="AD408" s="268"/>
      <c r="AE408" s="268"/>
      <c r="AF408" s="268" t="s">
        <v>377</v>
      </c>
      <c r="AG408" s="268"/>
      <c r="AH408" s="268"/>
      <c r="AI408" s="3"/>
      <c r="AJ408" s="268" t="s">
        <v>375</v>
      </c>
      <c r="AK408" s="268"/>
      <c r="AL408" s="268"/>
      <c r="AM408" s="268" t="s">
        <v>376</v>
      </c>
      <c r="AN408" s="268"/>
      <c r="AO408" s="268"/>
    </row>
    <row r="409" spans="1:41" ht="12.75">
      <c r="A409" s="8" t="s">
        <v>398</v>
      </c>
      <c r="B409" s="96">
        <v>0.0631619849000809</v>
      </c>
      <c r="C409" s="96">
        <v>6.416649903308331</v>
      </c>
      <c r="D409" s="96">
        <v>19.5703649897453</v>
      </c>
      <c r="E409" s="96">
        <v>8.645259884013047</v>
      </c>
      <c r="F409" s="96">
        <v>0.9147326802243644</v>
      </c>
      <c r="G409" s="96">
        <v>4.532169044647197</v>
      </c>
      <c r="H409" s="96">
        <v>18.960726716503984</v>
      </c>
      <c r="I409" s="96">
        <v>6.262384343870004</v>
      </c>
      <c r="J409" s="8"/>
      <c r="K409" s="96">
        <v>6.808611335714989</v>
      </c>
      <c r="L409" s="96">
        <v>18.502253004958554</v>
      </c>
      <c r="M409" s="8"/>
      <c r="N409" s="96">
        <v>3.7138062229345405</v>
      </c>
      <c r="O409" s="96">
        <v>4.2614959570590285</v>
      </c>
      <c r="P409" s="96">
        <v>19.555329379756028</v>
      </c>
      <c r="Q409" s="96">
        <v>7.209133750097781</v>
      </c>
      <c r="R409" s="31">
        <v>2.31</v>
      </c>
      <c r="S409" s="31">
        <v>5.08</v>
      </c>
      <c r="T409" s="31">
        <v>9.6</v>
      </c>
      <c r="U409" s="31">
        <v>7.22</v>
      </c>
      <c r="V409" s="3"/>
      <c r="W409" s="3">
        <v>0.82</v>
      </c>
      <c r="X409" s="3">
        <v>0.68</v>
      </c>
      <c r="Y409" s="3">
        <v>0.96</v>
      </c>
      <c r="Z409" s="3">
        <v>6.35</v>
      </c>
      <c r="AA409" s="3">
        <v>9.69</v>
      </c>
      <c r="AB409" s="3">
        <v>2.7</v>
      </c>
      <c r="AC409" s="3">
        <v>11.81</v>
      </c>
      <c r="AD409" s="3">
        <v>19.21</v>
      </c>
      <c r="AE409" s="3">
        <v>3.72</v>
      </c>
      <c r="AF409" s="3">
        <v>8.11</v>
      </c>
      <c r="AG409" s="3">
        <v>7.96</v>
      </c>
      <c r="AH409" s="3">
        <v>8.21</v>
      </c>
      <c r="AI409" s="3"/>
      <c r="AJ409" s="46">
        <v>3.14637159362065</v>
      </c>
      <c r="AK409" s="46">
        <v>5.9495128393998415</v>
      </c>
      <c r="AL409" s="46">
        <v>0.673627302237362</v>
      </c>
      <c r="AM409" s="46">
        <v>10.850816050781608</v>
      </c>
      <c r="AN409" s="46">
        <v>21.302423149690142</v>
      </c>
      <c r="AO409" s="46">
        <v>1.7820696089464825</v>
      </c>
    </row>
    <row r="410" spans="1:41" ht="12.75">
      <c r="A410" s="8" t="s">
        <v>399</v>
      </c>
      <c r="B410" s="8">
        <v>5.81</v>
      </c>
      <c r="C410" s="8">
        <v>4.99</v>
      </c>
      <c r="D410" s="96">
        <v>5.25</v>
      </c>
      <c r="E410" s="96">
        <v>5.57</v>
      </c>
      <c r="F410" s="96">
        <v>5.7</v>
      </c>
      <c r="G410" s="96">
        <v>5.3</v>
      </c>
      <c r="H410" s="96">
        <v>5.16</v>
      </c>
      <c r="I410" s="96">
        <v>5.59</v>
      </c>
      <c r="J410" s="96"/>
      <c r="K410" s="96">
        <v>5.4</v>
      </c>
      <c r="L410" s="96">
        <v>5.53</v>
      </c>
      <c r="M410" s="8"/>
      <c r="N410" s="96">
        <v>5.64</v>
      </c>
      <c r="O410" s="96">
        <v>5.28</v>
      </c>
      <c r="P410" s="96">
        <v>5.32</v>
      </c>
      <c r="Q410" s="96">
        <v>5.61</v>
      </c>
      <c r="R410" s="46">
        <v>5.67</v>
      </c>
      <c r="S410" s="46">
        <v>5.5</v>
      </c>
      <c r="T410" s="46">
        <v>5.63</v>
      </c>
      <c r="U410" s="46">
        <v>5.68</v>
      </c>
      <c r="V410" s="3"/>
      <c r="W410" s="3">
        <v>5.88</v>
      </c>
      <c r="X410" s="3">
        <v>5.69</v>
      </c>
      <c r="Y410" s="3">
        <v>6.06</v>
      </c>
      <c r="Z410" s="3">
        <v>5.61</v>
      </c>
      <c r="AA410" s="3">
        <v>5.37</v>
      </c>
      <c r="AB410" s="3">
        <v>5.85</v>
      </c>
      <c r="AC410" s="3">
        <v>5.59</v>
      </c>
      <c r="AD410" s="3">
        <v>5.4</v>
      </c>
      <c r="AE410" s="3">
        <v>5.8</v>
      </c>
      <c r="AF410" s="3">
        <v>5.56</v>
      </c>
      <c r="AG410" s="3">
        <v>5.49</v>
      </c>
      <c r="AH410" s="3">
        <v>5.62</v>
      </c>
      <c r="AI410" s="3"/>
      <c r="AJ410" s="46">
        <v>5.631351722945437</v>
      </c>
      <c r="AK410" s="46">
        <v>5.045107762260511</v>
      </c>
      <c r="AL410" s="46">
        <v>6.173599298293806</v>
      </c>
      <c r="AM410" s="46">
        <v>5.537878812404023</v>
      </c>
      <c r="AN410" s="46">
        <v>4.976953142594374</v>
      </c>
      <c r="AO410" s="46">
        <v>6.155382071560834</v>
      </c>
    </row>
    <row r="411" spans="1:41" ht="15.75">
      <c r="A411" s="8" t="s">
        <v>400</v>
      </c>
      <c r="B411" s="8">
        <v>9.16</v>
      </c>
      <c r="C411" s="8">
        <v>10.15</v>
      </c>
      <c r="D411" s="96">
        <v>6.53</v>
      </c>
      <c r="E411" s="96">
        <v>7.24</v>
      </c>
      <c r="F411" s="96">
        <v>9.09</v>
      </c>
      <c r="G411" s="96">
        <v>10.35</v>
      </c>
      <c r="H411" s="96">
        <v>6.08</v>
      </c>
      <c r="I411" s="96">
        <v>7.68</v>
      </c>
      <c r="J411" s="96"/>
      <c r="K411" s="96">
        <v>10.07</v>
      </c>
      <c r="L411" s="96">
        <v>6.43</v>
      </c>
      <c r="M411" s="8"/>
      <c r="N411" s="96">
        <v>8.42</v>
      </c>
      <c r="O411" s="96">
        <v>9.9</v>
      </c>
      <c r="P411" s="96">
        <v>6.34</v>
      </c>
      <c r="Q411" s="96">
        <v>7.7</v>
      </c>
      <c r="R411" s="3"/>
      <c r="S411" s="3"/>
      <c r="T411" s="3"/>
      <c r="U411" s="3"/>
      <c r="V411" s="3"/>
      <c r="W411" s="3">
        <v>8.15</v>
      </c>
      <c r="X411" s="3"/>
      <c r="Y411" s="3"/>
      <c r="Z411" s="3">
        <v>6.27</v>
      </c>
      <c r="AA411" s="3"/>
      <c r="AB411" s="3"/>
      <c r="AC411" s="3">
        <v>3.23</v>
      </c>
      <c r="AD411" s="3"/>
      <c r="AE411" s="3"/>
      <c r="AF411" s="3">
        <v>7.36</v>
      </c>
      <c r="AG411" s="3"/>
      <c r="AH411" s="3"/>
      <c r="AI411" s="3"/>
      <c r="AJ411" s="46">
        <v>7.15312189502547</v>
      </c>
      <c r="AK411" s="46"/>
      <c r="AL411" s="46"/>
      <c r="AM411" s="46">
        <v>4.1303349551044715</v>
      </c>
      <c r="AN411" s="46"/>
      <c r="AO411" s="46"/>
    </row>
    <row r="412" spans="1:34" ht="38.25">
      <c r="A412" s="32" t="s">
        <v>783</v>
      </c>
      <c r="B412" s="11"/>
      <c r="R412" s="3">
        <v>8.02</v>
      </c>
      <c r="S412" s="3"/>
      <c r="T412" s="3"/>
      <c r="U412" s="3"/>
      <c r="V412" s="227">
        <v>6.25</v>
      </c>
      <c r="W412" s="227"/>
      <c r="X412" s="227"/>
      <c r="Y412" s="227"/>
      <c r="Z412" s="227"/>
      <c r="AA412" s="227"/>
      <c r="AB412" s="227"/>
      <c r="AC412" s="227"/>
      <c r="AD412" s="227"/>
      <c r="AE412" s="3"/>
      <c r="AF412" s="3"/>
      <c r="AG412" s="3"/>
      <c r="AH412" s="3"/>
    </row>
    <row r="413" spans="1:30" ht="31.5" customHeight="1">
      <c r="A413" s="32"/>
      <c r="B413" s="11"/>
      <c r="V413" s="270" t="s">
        <v>784</v>
      </c>
      <c r="W413" s="270"/>
      <c r="X413" s="270"/>
      <c r="Y413" s="270"/>
      <c r="Z413" s="270"/>
      <c r="AA413" s="270"/>
      <c r="AB413" s="270" t="s">
        <v>919</v>
      </c>
      <c r="AC413" s="270"/>
      <c r="AD413" s="270"/>
    </row>
    <row r="414" spans="1:16" ht="12.75" customHeight="1">
      <c r="A414" s="9"/>
      <c r="D414" s="22"/>
      <c r="E414" s="22"/>
      <c r="F414" s="22"/>
      <c r="I414" s="22"/>
      <c r="J414" s="22"/>
      <c r="K414" s="22"/>
      <c r="M414" s="11"/>
      <c r="N414" s="23"/>
      <c r="O414" s="23"/>
      <c r="P414" s="23"/>
    </row>
    <row r="415" spans="1:17" ht="12.75" customHeight="1">
      <c r="A415" s="95" t="s">
        <v>402</v>
      </c>
      <c r="B415" s="11"/>
      <c r="C415" s="11"/>
      <c r="D415" s="23"/>
      <c r="E415" s="23"/>
      <c r="F415" s="23"/>
      <c r="G415" s="11"/>
      <c r="H415" s="11"/>
      <c r="I415" s="23"/>
      <c r="J415" s="23"/>
      <c r="K415" s="23"/>
      <c r="L415" s="11"/>
      <c r="M415" s="11"/>
      <c r="N415" s="23"/>
      <c r="O415" s="23"/>
      <c r="P415" s="23"/>
      <c r="Q415" s="11"/>
    </row>
    <row r="416" spans="1:30" ht="12.75">
      <c r="A416" s="8"/>
      <c r="B416" s="80" t="s">
        <v>3</v>
      </c>
      <c r="C416" s="8"/>
      <c r="D416" s="96"/>
      <c r="E416" s="96"/>
      <c r="F416" s="97" t="s">
        <v>5</v>
      </c>
      <c r="G416" s="8"/>
      <c r="H416" s="8"/>
      <c r="I416" s="96"/>
      <c r="J416" s="97" t="s">
        <v>4</v>
      </c>
      <c r="K416" s="96"/>
      <c r="L416" s="8"/>
      <c r="M416" s="8"/>
      <c r="N416" s="97" t="s">
        <v>6</v>
      </c>
      <c r="O416" s="96"/>
      <c r="P416" s="96"/>
      <c r="Q416" s="8"/>
      <c r="R416" s="47" t="s">
        <v>274</v>
      </c>
      <c r="S416" s="3"/>
      <c r="T416" s="3"/>
      <c r="U416" s="3"/>
      <c r="V416" s="47" t="s">
        <v>757</v>
      </c>
      <c r="W416" s="268" t="s">
        <v>778</v>
      </c>
      <c r="X416" s="268"/>
      <c r="Y416" s="268"/>
      <c r="Z416" s="268"/>
      <c r="AA416" s="47" t="s">
        <v>918</v>
      </c>
      <c r="AB416" s="265" t="s">
        <v>778</v>
      </c>
      <c r="AC416" s="266"/>
      <c r="AD416" s="19"/>
    </row>
    <row r="417" spans="1:30" ht="12.75">
      <c r="A417" s="8"/>
      <c r="B417" s="8" t="s">
        <v>374</v>
      </c>
      <c r="C417" s="8" t="s">
        <v>375</v>
      </c>
      <c r="D417" s="8" t="s">
        <v>376</v>
      </c>
      <c r="E417" s="8" t="s">
        <v>377</v>
      </c>
      <c r="F417" s="8" t="s">
        <v>374</v>
      </c>
      <c r="G417" s="8" t="s">
        <v>375</v>
      </c>
      <c r="H417" s="8" t="s">
        <v>376</v>
      </c>
      <c r="I417" s="8" t="s">
        <v>377</v>
      </c>
      <c r="J417" s="8" t="s">
        <v>374</v>
      </c>
      <c r="K417" s="8" t="s">
        <v>375</v>
      </c>
      <c r="L417" s="8" t="s">
        <v>376</v>
      </c>
      <c r="M417" s="8" t="s">
        <v>377</v>
      </c>
      <c r="N417" s="8" t="s">
        <v>374</v>
      </c>
      <c r="O417" s="8" t="s">
        <v>375</v>
      </c>
      <c r="P417" s="8" t="s">
        <v>376</v>
      </c>
      <c r="Q417" s="8" t="s">
        <v>377</v>
      </c>
      <c r="R417" s="17" t="s">
        <v>374</v>
      </c>
      <c r="S417" s="17" t="s">
        <v>375</v>
      </c>
      <c r="T417" s="17" t="s">
        <v>376</v>
      </c>
      <c r="U417" s="17" t="s">
        <v>377</v>
      </c>
      <c r="V417" s="3"/>
      <c r="W417" s="17" t="s">
        <v>374</v>
      </c>
      <c r="X417" s="17" t="s">
        <v>375</v>
      </c>
      <c r="Y417" s="17" t="s">
        <v>376</v>
      </c>
      <c r="Z417" s="17" t="s">
        <v>377</v>
      </c>
      <c r="AA417" s="3"/>
      <c r="AB417" s="17" t="s">
        <v>375</v>
      </c>
      <c r="AC417" s="17" t="s">
        <v>376</v>
      </c>
      <c r="AD417" s="19"/>
    </row>
    <row r="418" spans="1:30" ht="12.75">
      <c r="A418" s="8" t="s">
        <v>398</v>
      </c>
      <c r="B418" s="8">
        <v>0.52</v>
      </c>
      <c r="C418" s="8">
        <v>7.58</v>
      </c>
      <c r="D418" s="96">
        <v>17.69</v>
      </c>
      <c r="E418" s="96">
        <v>7.28</v>
      </c>
      <c r="F418" s="96">
        <v>0.93</v>
      </c>
      <c r="G418" s="96">
        <v>5.91</v>
      </c>
      <c r="H418" s="96">
        <v>18.6</v>
      </c>
      <c r="I418" s="96">
        <v>5.18</v>
      </c>
      <c r="J418" s="96"/>
      <c r="K418" s="96">
        <v>7</v>
      </c>
      <c r="L418" s="96">
        <v>17.48</v>
      </c>
      <c r="M418" s="8"/>
      <c r="N418" s="96">
        <v>1.6</v>
      </c>
      <c r="O418" s="96">
        <v>4.7</v>
      </c>
      <c r="P418" s="96">
        <v>16.31</v>
      </c>
      <c r="Q418" s="96">
        <v>6.26</v>
      </c>
      <c r="R418" s="31">
        <v>2.02</v>
      </c>
      <c r="S418" s="31">
        <v>7.36</v>
      </c>
      <c r="T418" s="31">
        <v>17.37</v>
      </c>
      <c r="U418" s="31">
        <v>6.72</v>
      </c>
      <c r="V418" s="3"/>
      <c r="W418" s="3">
        <v>0.71</v>
      </c>
      <c r="X418" s="3">
        <v>9.48</v>
      </c>
      <c r="Y418" s="3">
        <v>15.54</v>
      </c>
      <c r="Z418" s="3">
        <v>7.29</v>
      </c>
      <c r="AA418" s="3"/>
      <c r="AB418" s="46">
        <v>5.189025210745169</v>
      </c>
      <c r="AC418" s="46">
        <v>14.784288611300914</v>
      </c>
      <c r="AD418" s="19"/>
    </row>
    <row r="419" spans="1:30" ht="12.75">
      <c r="A419" s="8" t="s">
        <v>399</v>
      </c>
      <c r="B419" s="8">
        <v>4.65</v>
      </c>
      <c r="C419" s="8">
        <v>4.56</v>
      </c>
      <c r="D419" s="96">
        <v>5.14</v>
      </c>
      <c r="E419" s="96">
        <v>4.88</v>
      </c>
      <c r="F419" s="96">
        <v>5.26</v>
      </c>
      <c r="G419" s="96">
        <v>3.85</v>
      </c>
      <c r="H419" s="96">
        <v>4.87</v>
      </c>
      <c r="I419" s="96">
        <v>5.23</v>
      </c>
      <c r="J419" s="96"/>
      <c r="K419" s="96">
        <v>4.53</v>
      </c>
      <c r="L419" s="96">
        <v>5.28</v>
      </c>
      <c r="M419" s="8"/>
      <c r="N419" s="96">
        <v>4.89</v>
      </c>
      <c r="O419" s="96">
        <v>4.72</v>
      </c>
      <c r="P419" s="96">
        <v>5.39</v>
      </c>
      <c r="Q419" s="96">
        <v>4.97</v>
      </c>
      <c r="R419" s="31">
        <v>4.79</v>
      </c>
      <c r="S419" s="31">
        <v>4.48</v>
      </c>
      <c r="T419" s="31">
        <v>5.01</v>
      </c>
      <c r="U419" s="31">
        <v>5.4</v>
      </c>
      <c r="V419" s="3"/>
      <c r="W419" s="3">
        <v>5.09</v>
      </c>
      <c r="X419" s="3">
        <v>4.99</v>
      </c>
      <c r="Y419" s="3">
        <v>5.03</v>
      </c>
      <c r="Z419" s="3">
        <v>4.83</v>
      </c>
      <c r="AA419" s="3"/>
      <c r="AB419" s="46">
        <v>4.4154845013212425</v>
      </c>
      <c r="AC419" s="46">
        <v>4.880983789281911</v>
      </c>
      <c r="AD419" s="19"/>
    </row>
    <row r="420" spans="1:30" ht="15.75">
      <c r="A420" s="8" t="s">
        <v>400</v>
      </c>
      <c r="B420" s="8">
        <v>8.93</v>
      </c>
      <c r="C420" s="8">
        <v>9.44</v>
      </c>
      <c r="D420" s="96">
        <v>5.22</v>
      </c>
      <c r="E420" s="96">
        <v>7.4</v>
      </c>
      <c r="F420" s="96">
        <v>9.03</v>
      </c>
      <c r="G420" s="96">
        <v>8.67</v>
      </c>
      <c r="H420" s="96">
        <v>6.18</v>
      </c>
      <c r="I420" s="96">
        <v>7.96</v>
      </c>
      <c r="J420" s="96"/>
      <c r="K420" s="96">
        <v>9.24</v>
      </c>
      <c r="L420" s="96">
        <v>6.47</v>
      </c>
      <c r="M420" s="8"/>
      <c r="N420" s="96">
        <v>8.73</v>
      </c>
      <c r="O420" s="96">
        <v>9.22</v>
      </c>
      <c r="P420" s="96">
        <v>4.93</v>
      </c>
      <c r="Q420" s="96">
        <v>7.88</v>
      </c>
      <c r="R420" s="3"/>
      <c r="S420" s="3"/>
      <c r="T420" s="3"/>
      <c r="U420" s="3"/>
      <c r="V420" s="3"/>
      <c r="W420" s="3">
        <v>8.81</v>
      </c>
      <c r="X420" s="3">
        <v>7.01</v>
      </c>
      <c r="Y420" s="3">
        <v>4.28</v>
      </c>
      <c r="Z420" s="3">
        <v>7.45</v>
      </c>
      <c r="AA420" s="3"/>
      <c r="AB420" s="46">
        <v>8.51637363476657</v>
      </c>
      <c r="AC420" s="46">
        <v>5.611488905267741</v>
      </c>
      <c r="AD420" s="19"/>
    </row>
    <row r="421" spans="1:30" ht="38.25">
      <c r="A421" s="32" t="s">
        <v>783</v>
      </c>
      <c r="D421" s="22"/>
      <c r="E421" s="22"/>
      <c r="F421" s="22"/>
      <c r="G421" s="22"/>
      <c r="H421" s="22"/>
      <c r="I421" s="22"/>
      <c r="J421" s="22"/>
      <c r="K421" s="22"/>
      <c r="L421" s="22"/>
      <c r="M421" s="11"/>
      <c r="N421" s="23"/>
      <c r="O421" s="240"/>
      <c r="P421" s="240"/>
      <c r="Q421" s="240"/>
      <c r="R421" s="3">
        <v>7.9</v>
      </c>
      <c r="S421" s="3"/>
      <c r="T421" s="3"/>
      <c r="U421" s="3"/>
      <c r="V421" s="227">
        <v>6.89</v>
      </c>
      <c r="W421" s="227"/>
      <c r="X421" s="227"/>
      <c r="Y421" s="227"/>
      <c r="Z421" s="227"/>
      <c r="AA421" s="227"/>
      <c r="AB421" s="227"/>
      <c r="AC421" s="227"/>
      <c r="AD421" s="88"/>
    </row>
    <row r="422" spans="4:30" ht="35.25" customHeight="1">
      <c r="D422" s="22"/>
      <c r="E422" s="22"/>
      <c r="F422" s="22"/>
      <c r="G422" s="22"/>
      <c r="H422" s="22"/>
      <c r="I422" s="22"/>
      <c r="J422" s="22"/>
      <c r="K422" s="22"/>
      <c r="L422" s="22"/>
      <c r="M422" s="11"/>
      <c r="N422" s="23"/>
      <c r="O422" s="23"/>
      <c r="P422" s="23"/>
      <c r="Q422" s="23"/>
      <c r="V422" s="270" t="s">
        <v>784</v>
      </c>
      <c r="W422" s="270"/>
      <c r="X422" s="270"/>
      <c r="Y422" s="270"/>
      <c r="Z422" s="270"/>
      <c r="AA422" s="270"/>
      <c r="AB422" s="270" t="s">
        <v>920</v>
      </c>
      <c r="AC422" s="270"/>
      <c r="AD422" s="270"/>
    </row>
    <row r="423" spans="4:17" ht="12.75">
      <c r="D423" s="22"/>
      <c r="E423" s="22"/>
      <c r="F423" s="22"/>
      <c r="G423" s="22"/>
      <c r="H423" s="22"/>
      <c r="I423" s="22"/>
      <c r="J423" s="22"/>
      <c r="K423" s="22"/>
      <c r="L423" s="22"/>
      <c r="M423" s="11"/>
      <c r="N423" s="23"/>
      <c r="O423" s="23"/>
      <c r="P423" s="23"/>
      <c r="Q423" s="23"/>
    </row>
    <row r="424" spans="1:16" ht="25.5">
      <c r="A424" s="5" t="s">
        <v>403</v>
      </c>
      <c r="D424" s="22"/>
      <c r="E424" s="22"/>
      <c r="F424" s="22"/>
      <c r="I424" s="22"/>
      <c r="J424" s="22"/>
      <c r="K424" s="22"/>
      <c r="M424" s="11"/>
      <c r="N424" s="23"/>
      <c r="O424" s="23"/>
      <c r="P424" s="23"/>
    </row>
    <row r="425" spans="1:29" ht="12.75">
      <c r="A425" s="8"/>
      <c r="B425" s="80" t="s">
        <v>3</v>
      </c>
      <c r="C425" s="8"/>
      <c r="D425" s="96"/>
      <c r="E425" s="96"/>
      <c r="F425" s="97" t="s">
        <v>5</v>
      </c>
      <c r="G425" s="8"/>
      <c r="H425" s="8"/>
      <c r="I425" s="96"/>
      <c r="J425" s="97" t="s">
        <v>4</v>
      </c>
      <c r="K425" s="96"/>
      <c r="L425" s="8"/>
      <c r="M425" s="8"/>
      <c r="N425" s="97" t="s">
        <v>6</v>
      </c>
      <c r="O425" s="96"/>
      <c r="P425" s="96"/>
      <c r="Q425" s="8"/>
      <c r="R425" s="47" t="s">
        <v>274</v>
      </c>
      <c r="S425" s="3"/>
      <c r="T425" s="3"/>
      <c r="U425" s="3"/>
      <c r="V425" s="47" t="s">
        <v>757</v>
      </c>
      <c r="W425" s="268" t="s">
        <v>778</v>
      </c>
      <c r="X425" s="268"/>
      <c r="Y425" s="268"/>
      <c r="Z425" s="268"/>
      <c r="AA425" s="47" t="s">
        <v>918</v>
      </c>
      <c r="AB425" s="265" t="s">
        <v>778</v>
      </c>
      <c r="AC425" s="266"/>
    </row>
    <row r="426" spans="1:29" ht="12.75">
      <c r="A426" s="8"/>
      <c r="B426" s="8" t="s">
        <v>374</v>
      </c>
      <c r="C426" s="8" t="s">
        <v>375</v>
      </c>
      <c r="D426" s="8" t="s">
        <v>376</v>
      </c>
      <c r="E426" s="8" t="s">
        <v>377</v>
      </c>
      <c r="F426" s="8" t="s">
        <v>374</v>
      </c>
      <c r="G426" s="8" t="s">
        <v>375</v>
      </c>
      <c r="H426" s="8" t="s">
        <v>376</v>
      </c>
      <c r="I426" s="8" t="s">
        <v>377</v>
      </c>
      <c r="J426" s="8" t="s">
        <v>374</v>
      </c>
      <c r="K426" s="8" t="s">
        <v>375</v>
      </c>
      <c r="L426" s="8" t="s">
        <v>376</v>
      </c>
      <c r="M426" s="8" t="s">
        <v>377</v>
      </c>
      <c r="N426" s="8" t="s">
        <v>374</v>
      </c>
      <c r="O426" s="8" t="s">
        <v>375</v>
      </c>
      <c r="P426" s="8" t="s">
        <v>376</v>
      </c>
      <c r="Q426" s="8" t="s">
        <v>377</v>
      </c>
      <c r="R426" s="17" t="s">
        <v>374</v>
      </c>
      <c r="S426" s="17" t="s">
        <v>375</v>
      </c>
      <c r="T426" s="17" t="s">
        <v>376</v>
      </c>
      <c r="U426" s="17" t="s">
        <v>377</v>
      </c>
      <c r="V426" s="3"/>
      <c r="W426" s="17" t="s">
        <v>374</v>
      </c>
      <c r="X426" s="17" t="s">
        <v>375</v>
      </c>
      <c r="Y426" s="17" t="s">
        <v>376</v>
      </c>
      <c r="Z426" s="17" t="s">
        <v>377</v>
      </c>
      <c r="AA426" s="3"/>
      <c r="AB426" s="17" t="s">
        <v>375</v>
      </c>
      <c r="AC426" s="17" t="s">
        <v>376</v>
      </c>
    </row>
    <row r="427" spans="1:29" ht="12.75">
      <c r="A427" s="8" t="s">
        <v>398</v>
      </c>
      <c r="B427" s="8"/>
      <c r="C427" s="8">
        <v>8.07</v>
      </c>
      <c r="D427" s="96">
        <v>16.75</v>
      </c>
      <c r="E427" s="96">
        <v>7.48</v>
      </c>
      <c r="F427" s="96">
        <v>0.51</v>
      </c>
      <c r="G427" s="96">
        <v>4.02</v>
      </c>
      <c r="H427" s="96">
        <v>15</v>
      </c>
      <c r="I427" s="96">
        <v>4.45</v>
      </c>
      <c r="J427" s="96"/>
      <c r="K427" s="96">
        <v>6.78</v>
      </c>
      <c r="L427" s="96">
        <v>16.72</v>
      </c>
      <c r="M427" s="8"/>
      <c r="N427" s="96">
        <v>2.46</v>
      </c>
      <c r="O427" s="96">
        <v>4.88</v>
      </c>
      <c r="P427" s="96">
        <v>16.21</v>
      </c>
      <c r="Q427" s="96">
        <v>6.58</v>
      </c>
      <c r="R427" s="31">
        <v>2.18</v>
      </c>
      <c r="S427" s="31">
        <v>6.11</v>
      </c>
      <c r="T427" s="31">
        <v>16.35</v>
      </c>
      <c r="U427" s="31">
        <v>5.1</v>
      </c>
      <c r="V427" s="3"/>
      <c r="W427" s="3">
        <v>0.75</v>
      </c>
      <c r="X427" s="3" t="s">
        <v>782</v>
      </c>
      <c r="Y427" s="3">
        <v>18.07</v>
      </c>
      <c r="Z427" s="3">
        <v>6.59</v>
      </c>
      <c r="AA427" s="3"/>
      <c r="AB427" s="46">
        <v>6.252672251093128</v>
      </c>
      <c r="AC427" s="46">
        <v>18.1171044393493</v>
      </c>
    </row>
    <row r="428" spans="1:29" ht="12.75">
      <c r="A428" s="8" t="s">
        <v>399</v>
      </c>
      <c r="B428" s="8"/>
      <c r="C428" s="8">
        <v>5.11</v>
      </c>
      <c r="D428" s="96">
        <v>5.32</v>
      </c>
      <c r="E428" s="96">
        <v>5.45</v>
      </c>
      <c r="F428" s="96">
        <v>5.51</v>
      </c>
      <c r="G428" s="96">
        <v>5.17</v>
      </c>
      <c r="H428" s="96">
        <v>5.24</v>
      </c>
      <c r="I428" s="96">
        <v>5.39</v>
      </c>
      <c r="J428" s="96"/>
      <c r="K428" s="96">
        <v>5.25</v>
      </c>
      <c r="L428" s="96">
        <v>5.6</v>
      </c>
      <c r="M428" s="8"/>
      <c r="N428" s="96">
        <v>5.58</v>
      </c>
      <c r="O428" s="96">
        <v>5.37</v>
      </c>
      <c r="P428" s="96">
        <v>5.47</v>
      </c>
      <c r="Q428" s="96">
        <v>5.55</v>
      </c>
      <c r="R428" s="31">
        <v>5.27</v>
      </c>
      <c r="S428" s="31">
        <v>5.36</v>
      </c>
      <c r="T428" s="31">
        <v>5.24</v>
      </c>
      <c r="U428" s="31">
        <v>5.42</v>
      </c>
      <c r="V428" s="3"/>
      <c r="W428" s="3">
        <v>5.39</v>
      </c>
      <c r="X428" s="3">
        <v>5.02</v>
      </c>
      <c r="Y428" s="3">
        <v>5.22</v>
      </c>
      <c r="Z428" s="3">
        <v>5.29</v>
      </c>
      <c r="AA428" s="3"/>
      <c r="AB428" s="46">
        <v>5.000160461060044</v>
      </c>
      <c r="AC428" s="46">
        <v>4.999256236187647</v>
      </c>
    </row>
    <row r="429" spans="1:29" ht="15.75">
      <c r="A429" s="8" t="s">
        <v>400</v>
      </c>
      <c r="B429" s="8"/>
      <c r="C429" s="8">
        <v>9.18</v>
      </c>
      <c r="D429" s="96">
        <v>5.27</v>
      </c>
      <c r="E429" s="96">
        <v>7.43</v>
      </c>
      <c r="F429" s="96">
        <v>9.23</v>
      </c>
      <c r="G429" s="96">
        <v>10.1</v>
      </c>
      <c r="H429" s="96">
        <v>5.81</v>
      </c>
      <c r="I429" s="96">
        <v>8.18</v>
      </c>
      <c r="J429" s="96"/>
      <c r="K429" s="96">
        <v>9.6</v>
      </c>
      <c r="L429" s="96">
        <v>6.62</v>
      </c>
      <c r="M429" s="8"/>
      <c r="N429" s="96">
        <v>8.72</v>
      </c>
      <c r="O429" s="96">
        <v>9.5</v>
      </c>
      <c r="P429" s="96">
        <v>5.47</v>
      </c>
      <c r="Q429" s="96">
        <v>7.62</v>
      </c>
      <c r="R429" s="31"/>
      <c r="S429" s="31"/>
      <c r="T429" s="31"/>
      <c r="U429" s="3"/>
      <c r="V429" s="3"/>
      <c r="W429" s="3">
        <v>9.02</v>
      </c>
      <c r="X429" s="3">
        <v>8.08</v>
      </c>
      <c r="Y429" s="3">
        <v>4.55</v>
      </c>
      <c r="Z429" s="3">
        <v>7.67</v>
      </c>
      <c r="AA429" s="3"/>
      <c r="AB429" s="46">
        <v>9.397449893899681</v>
      </c>
      <c r="AC429" s="46">
        <v>5.374930338360106</v>
      </c>
    </row>
    <row r="430" spans="1:30" ht="38.25">
      <c r="A430" s="32" t="s">
        <v>783</v>
      </c>
      <c r="D430" s="22"/>
      <c r="E430" s="22"/>
      <c r="F430" s="22"/>
      <c r="G430" s="22"/>
      <c r="H430" s="22"/>
      <c r="I430" s="22"/>
      <c r="J430" s="22"/>
      <c r="K430" s="22"/>
      <c r="L430" s="22"/>
      <c r="M430" s="11"/>
      <c r="N430" s="23"/>
      <c r="O430" s="240"/>
      <c r="P430" s="240"/>
      <c r="Q430" s="240"/>
      <c r="R430" s="3">
        <v>7.95</v>
      </c>
      <c r="S430" s="3"/>
      <c r="T430" s="3"/>
      <c r="U430" s="3"/>
      <c r="V430" s="227">
        <v>7.33</v>
      </c>
      <c r="W430" s="227"/>
      <c r="X430" s="227"/>
      <c r="Y430" s="227"/>
      <c r="Z430" s="227"/>
      <c r="AA430" s="227"/>
      <c r="AB430" s="227"/>
      <c r="AC430" s="227"/>
      <c r="AD430" s="88"/>
    </row>
    <row r="431" spans="4:30" ht="30.75" customHeight="1">
      <c r="D431" s="22"/>
      <c r="E431" s="22"/>
      <c r="F431" s="22"/>
      <c r="G431" s="22"/>
      <c r="H431" s="22"/>
      <c r="I431" s="22"/>
      <c r="J431" s="22"/>
      <c r="K431" s="22"/>
      <c r="L431" s="22"/>
      <c r="M431" s="11"/>
      <c r="N431" s="23"/>
      <c r="O431" s="23"/>
      <c r="P431" s="23"/>
      <c r="Q431" s="23"/>
      <c r="V431" s="270" t="s">
        <v>784</v>
      </c>
      <c r="W431" s="270"/>
      <c r="X431" s="270"/>
      <c r="Y431" s="270"/>
      <c r="Z431" s="270"/>
      <c r="AA431" s="270"/>
      <c r="AB431" s="270" t="s">
        <v>920</v>
      </c>
      <c r="AC431" s="270"/>
      <c r="AD431" s="270"/>
    </row>
    <row r="432" spans="4:27" ht="12.75">
      <c r="D432" s="22"/>
      <c r="E432" s="22"/>
      <c r="F432" s="22"/>
      <c r="G432" s="22"/>
      <c r="H432" s="22"/>
      <c r="I432" s="22"/>
      <c r="J432" s="22"/>
      <c r="K432" s="22"/>
      <c r="L432" s="22"/>
      <c r="M432" s="11"/>
      <c r="N432" s="23"/>
      <c r="O432" s="23"/>
      <c r="P432" s="23"/>
      <c r="Q432" s="23"/>
      <c r="V432" s="270"/>
      <c r="W432" s="270"/>
      <c r="X432" s="270"/>
      <c r="Y432" s="270"/>
      <c r="Z432" s="270"/>
      <c r="AA432" s="270"/>
    </row>
    <row r="433" spans="1:34" ht="38.25">
      <c r="A433" s="5" t="s">
        <v>404</v>
      </c>
      <c r="D433" s="22"/>
      <c r="E433" s="22"/>
      <c r="F433" s="22"/>
      <c r="I433" s="22"/>
      <c r="J433" s="22"/>
      <c r="K433" s="22"/>
      <c r="M433" s="11"/>
      <c r="N433" s="23"/>
      <c r="O433" s="23"/>
      <c r="P433" s="23"/>
      <c r="R433" s="11"/>
      <c r="S433" s="23"/>
      <c r="T433" s="23"/>
      <c r="U433" s="23"/>
      <c r="W433" s="23"/>
      <c r="X433" s="23"/>
      <c r="Y433" s="23"/>
      <c r="Z433" s="23"/>
      <c r="AE433" s="22"/>
      <c r="AF433" s="22"/>
      <c r="AG433" s="22"/>
      <c r="AH433" s="22"/>
    </row>
    <row r="434" spans="1:34" ht="12.75">
      <c r="A434" s="8"/>
      <c r="B434" s="80" t="s">
        <v>3</v>
      </c>
      <c r="C434" s="8"/>
      <c r="D434" s="96"/>
      <c r="E434" s="96"/>
      <c r="F434" s="97" t="s">
        <v>5</v>
      </c>
      <c r="G434" s="8"/>
      <c r="H434" s="8"/>
      <c r="I434" s="96"/>
      <c r="J434" s="97" t="s">
        <v>4</v>
      </c>
      <c r="K434" s="96"/>
      <c r="L434" s="8"/>
      <c r="M434" s="8"/>
      <c r="N434" s="97" t="s">
        <v>6</v>
      </c>
      <c r="O434" s="96"/>
      <c r="P434" s="96"/>
      <c r="Q434" s="8"/>
      <c r="R434" s="48" t="s">
        <v>274</v>
      </c>
      <c r="S434" s="31"/>
      <c r="T434" s="31"/>
      <c r="U434" s="31"/>
      <c r="V434" s="47" t="s">
        <v>757</v>
      </c>
      <c r="W434" s="268" t="s">
        <v>778</v>
      </c>
      <c r="X434" s="268"/>
      <c r="Y434" s="268"/>
      <c r="Z434" s="268"/>
      <c r="AA434" s="47" t="s">
        <v>918</v>
      </c>
      <c r="AB434" s="265" t="s">
        <v>778</v>
      </c>
      <c r="AC434" s="266"/>
      <c r="AE434" s="22"/>
      <c r="AF434" s="22"/>
      <c r="AG434" s="22"/>
      <c r="AH434" s="22"/>
    </row>
    <row r="435" spans="1:34" ht="12.75">
      <c r="A435" s="8"/>
      <c r="B435" s="8" t="s">
        <v>374</v>
      </c>
      <c r="C435" s="8" t="s">
        <v>375</v>
      </c>
      <c r="D435" s="8" t="s">
        <v>376</v>
      </c>
      <c r="E435" s="8" t="s">
        <v>377</v>
      </c>
      <c r="F435" s="8" t="s">
        <v>374</v>
      </c>
      <c r="G435" s="8" t="s">
        <v>375</v>
      </c>
      <c r="H435" s="8" t="s">
        <v>376</v>
      </c>
      <c r="I435" s="8" t="s">
        <v>377</v>
      </c>
      <c r="J435" s="8" t="s">
        <v>374</v>
      </c>
      <c r="K435" s="8" t="s">
        <v>375</v>
      </c>
      <c r="L435" s="8" t="s">
        <v>376</v>
      </c>
      <c r="M435" s="8" t="s">
        <v>377</v>
      </c>
      <c r="N435" s="8" t="s">
        <v>374</v>
      </c>
      <c r="O435" s="8" t="s">
        <v>375</v>
      </c>
      <c r="P435" s="8" t="s">
        <v>376</v>
      </c>
      <c r="Q435" s="8" t="s">
        <v>377</v>
      </c>
      <c r="R435" s="17" t="s">
        <v>374</v>
      </c>
      <c r="S435" s="17" t="s">
        <v>375</v>
      </c>
      <c r="T435" s="17" t="s">
        <v>376</v>
      </c>
      <c r="U435" s="17" t="s">
        <v>377</v>
      </c>
      <c r="V435" s="3"/>
      <c r="W435" s="17" t="s">
        <v>374</v>
      </c>
      <c r="X435" s="17" t="s">
        <v>375</v>
      </c>
      <c r="Y435" s="17" t="s">
        <v>376</v>
      </c>
      <c r="Z435" s="17" t="s">
        <v>377</v>
      </c>
      <c r="AA435" s="3"/>
      <c r="AB435" s="17" t="s">
        <v>375</v>
      </c>
      <c r="AC435" s="17" t="s">
        <v>376</v>
      </c>
      <c r="AE435" s="22"/>
      <c r="AF435" s="22"/>
      <c r="AG435" s="22"/>
      <c r="AH435" s="22"/>
    </row>
    <row r="436" spans="1:34" ht="12.75">
      <c r="A436" s="8" t="s">
        <v>398</v>
      </c>
      <c r="B436" s="8"/>
      <c r="C436" s="8">
        <v>9.18</v>
      </c>
      <c r="D436" s="96">
        <v>16.94</v>
      </c>
      <c r="E436" s="96">
        <v>10.5</v>
      </c>
      <c r="F436" s="96">
        <v>1.43</v>
      </c>
      <c r="G436" s="96">
        <v>3.6</v>
      </c>
      <c r="H436" s="96">
        <v>19.37</v>
      </c>
      <c r="I436" s="96">
        <v>5.57</v>
      </c>
      <c r="J436" s="96"/>
      <c r="K436" s="96">
        <v>7.58</v>
      </c>
      <c r="L436" s="96">
        <v>17.98</v>
      </c>
      <c r="M436" s="8"/>
      <c r="N436" s="96">
        <v>4.58</v>
      </c>
      <c r="O436" s="96">
        <v>6.59</v>
      </c>
      <c r="P436" s="96">
        <v>17.77</v>
      </c>
      <c r="Q436" s="96">
        <v>6.04</v>
      </c>
      <c r="R436" s="31">
        <v>3.72</v>
      </c>
      <c r="S436" s="31">
        <v>7.15</v>
      </c>
      <c r="T436" s="31">
        <v>17.6</v>
      </c>
      <c r="U436" s="31" t="s">
        <v>406</v>
      </c>
      <c r="V436" s="3"/>
      <c r="W436" s="31">
        <v>1.28</v>
      </c>
      <c r="X436" s="31">
        <v>11.28</v>
      </c>
      <c r="Y436" s="31">
        <v>18.8</v>
      </c>
      <c r="Z436" s="31">
        <v>7.54</v>
      </c>
      <c r="AA436" s="3"/>
      <c r="AB436" s="46">
        <v>6.185949732130855</v>
      </c>
      <c r="AC436" s="46">
        <v>20.454398214242154</v>
      </c>
      <c r="AE436" s="22"/>
      <c r="AF436" s="22"/>
      <c r="AG436" s="22"/>
      <c r="AH436" s="22"/>
    </row>
    <row r="437" spans="1:34" ht="12.75">
      <c r="A437" s="8" t="s">
        <v>399</v>
      </c>
      <c r="B437" s="8"/>
      <c r="C437" s="8">
        <v>6.93</v>
      </c>
      <c r="D437" s="96">
        <v>6.87</v>
      </c>
      <c r="E437" s="96">
        <v>6.45</v>
      </c>
      <c r="F437" s="96">
        <v>6.98</v>
      </c>
      <c r="G437" s="96">
        <v>7.36</v>
      </c>
      <c r="H437" s="96">
        <v>6.69</v>
      </c>
      <c r="I437" s="96">
        <v>6.82</v>
      </c>
      <c r="J437" s="96"/>
      <c r="K437" s="96">
        <v>6.56</v>
      </c>
      <c r="L437" s="96">
        <v>6.95</v>
      </c>
      <c r="M437" s="8"/>
      <c r="N437" s="96">
        <v>6.34</v>
      </c>
      <c r="O437" s="96">
        <v>6.7</v>
      </c>
      <c r="P437" s="96">
        <v>6.9</v>
      </c>
      <c r="Q437" s="96">
        <v>6.33</v>
      </c>
      <c r="R437" s="31">
        <v>6.29</v>
      </c>
      <c r="S437" s="31">
        <v>6.62</v>
      </c>
      <c r="T437" s="31">
        <v>6.82</v>
      </c>
      <c r="U437" s="31" t="s">
        <v>406</v>
      </c>
      <c r="V437" s="3"/>
      <c r="W437" s="31">
        <v>6.87</v>
      </c>
      <c r="X437" s="31">
        <v>7.04</v>
      </c>
      <c r="Y437" s="31">
        <v>6.83</v>
      </c>
      <c r="Z437" s="31">
        <v>6.6</v>
      </c>
      <c r="AA437" s="3"/>
      <c r="AB437" s="46">
        <v>6.783171031208392</v>
      </c>
      <c r="AC437" s="46">
        <v>6.517318115047785</v>
      </c>
      <c r="AE437" s="22"/>
      <c r="AF437" s="22"/>
      <c r="AG437" s="22"/>
      <c r="AH437" s="22"/>
    </row>
    <row r="438" spans="1:34" ht="15.75">
      <c r="A438" s="8" t="s">
        <v>400</v>
      </c>
      <c r="B438" s="8"/>
      <c r="C438" s="8">
        <v>7.68</v>
      </c>
      <c r="D438" s="96">
        <v>5.92</v>
      </c>
      <c r="E438" s="96">
        <v>7.12</v>
      </c>
      <c r="F438" s="96">
        <v>9.05</v>
      </c>
      <c r="G438" s="96">
        <v>8.51</v>
      </c>
      <c r="H438" s="96">
        <v>5.89</v>
      </c>
      <c r="I438" s="96">
        <v>7.88</v>
      </c>
      <c r="J438" s="96"/>
      <c r="K438" s="96">
        <v>8.5</v>
      </c>
      <c r="L438" s="96">
        <v>6.76</v>
      </c>
      <c r="M438" s="8"/>
      <c r="N438" s="96">
        <v>8.3</v>
      </c>
      <c r="O438" s="96">
        <v>8.57</v>
      </c>
      <c r="P438" s="96">
        <v>5.99</v>
      </c>
      <c r="Q438" s="96">
        <v>7.99</v>
      </c>
      <c r="R438" s="17"/>
      <c r="S438" s="31"/>
      <c r="T438" s="31"/>
      <c r="U438" s="31"/>
      <c r="V438" s="3"/>
      <c r="W438" s="31">
        <v>9.1</v>
      </c>
      <c r="X438" s="31">
        <v>7.59</v>
      </c>
      <c r="Y438" s="31">
        <v>5.5</v>
      </c>
      <c r="Z438" s="31">
        <v>7.68</v>
      </c>
      <c r="AA438" s="3"/>
      <c r="AB438" s="46">
        <v>8.56847557703761</v>
      </c>
      <c r="AC438" s="46">
        <v>5.563014703116942</v>
      </c>
      <c r="AE438" s="22"/>
      <c r="AF438" s="22"/>
      <c r="AG438" s="22"/>
      <c r="AH438" s="22"/>
    </row>
    <row r="439" spans="1:30" ht="38.25">
      <c r="A439" s="241" t="s">
        <v>783</v>
      </c>
      <c r="D439" s="22"/>
      <c r="E439" s="22"/>
      <c r="F439" s="22"/>
      <c r="G439" s="22"/>
      <c r="H439" s="22"/>
      <c r="I439" s="22"/>
      <c r="J439" s="22"/>
      <c r="K439" s="22"/>
      <c r="L439" s="22"/>
      <c r="M439" s="11"/>
      <c r="N439" s="23"/>
      <c r="O439" s="240"/>
      <c r="P439" s="240"/>
      <c r="Q439" s="240"/>
      <c r="R439" s="3" t="s">
        <v>406</v>
      </c>
      <c r="S439" s="3"/>
      <c r="T439" s="3"/>
      <c r="U439" s="3"/>
      <c r="V439" s="227">
        <v>7.47</v>
      </c>
      <c r="W439" s="227"/>
      <c r="X439" s="227"/>
      <c r="Y439" s="227"/>
      <c r="Z439" s="227"/>
      <c r="AA439" s="227"/>
      <c r="AB439" s="227"/>
      <c r="AC439" s="227"/>
      <c r="AD439" s="88"/>
    </row>
    <row r="440" spans="4:30" ht="32.25" customHeight="1">
      <c r="D440" s="22"/>
      <c r="E440" s="22"/>
      <c r="F440" s="22"/>
      <c r="G440" s="22"/>
      <c r="H440" s="22"/>
      <c r="I440" s="22"/>
      <c r="J440" s="22"/>
      <c r="K440" s="22"/>
      <c r="L440" s="22"/>
      <c r="M440" s="11"/>
      <c r="N440" s="23"/>
      <c r="O440" s="23"/>
      <c r="P440" s="23"/>
      <c r="Q440" s="23"/>
      <c r="V440" s="270" t="s">
        <v>784</v>
      </c>
      <c r="W440" s="270"/>
      <c r="X440" s="270"/>
      <c r="Y440" s="270"/>
      <c r="Z440" s="270"/>
      <c r="AA440" s="270"/>
      <c r="AB440" s="270" t="s">
        <v>919</v>
      </c>
      <c r="AC440" s="270"/>
      <c r="AD440" s="270"/>
    </row>
    <row r="441" spans="4:17" ht="12.75">
      <c r="D441" s="22"/>
      <c r="E441" s="22"/>
      <c r="F441" s="22"/>
      <c r="G441" s="22"/>
      <c r="H441" s="22"/>
      <c r="I441" s="22"/>
      <c r="J441" s="22"/>
      <c r="K441" s="22"/>
      <c r="L441" s="22"/>
      <c r="M441" s="11"/>
      <c r="N441" s="23"/>
      <c r="O441" s="23"/>
      <c r="P441" s="23"/>
      <c r="Q441" s="23"/>
    </row>
    <row r="442" spans="1:41" ht="51">
      <c r="A442" s="5" t="s">
        <v>42</v>
      </c>
      <c r="B442" s="7" t="s">
        <v>65</v>
      </c>
      <c r="E442" s="39" t="s">
        <v>785</v>
      </c>
      <c r="AA442" s="267" t="s">
        <v>921</v>
      </c>
      <c r="AB442" s="264"/>
      <c r="AC442" s="264"/>
      <c r="AD442" s="264"/>
      <c r="AE442" s="264"/>
      <c r="AF442" s="264"/>
      <c r="AG442" s="264"/>
      <c r="AH442" s="264"/>
      <c r="AI442" s="264"/>
      <c r="AJ442" s="264"/>
      <c r="AK442" s="264"/>
      <c r="AL442" s="264"/>
      <c r="AM442" s="264"/>
      <c r="AN442" s="264"/>
      <c r="AO442" s="264"/>
    </row>
    <row r="443" spans="1:10" ht="25.5">
      <c r="A443" s="8"/>
      <c r="B443" s="8" t="s">
        <v>29</v>
      </c>
      <c r="C443" s="8" t="s">
        <v>30</v>
      </c>
      <c r="D443" s="8" t="s">
        <v>31</v>
      </c>
      <c r="E443" s="8" t="s">
        <v>32</v>
      </c>
      <c r="F443" s="8" t="s">
        <v>33</v>
      </c>
      <c r="G443" s="3" t="s">
        <v>303</v>
      </c>
      <c r="H443" s="17" t="s">
        <v>777</v>
      </c>
      <c r="I443" s="3" t="s">
        <v>925</v>
      </c>
      <c r="J443" s="91" t="s">
        <v>34</v>
      </c>
    </row>
    <row r="444" spans="1:10" ht="12.75">
      <c r="A444" s="8" t="s">
        <v>35</v>
      </c>
      <c r="B444" s="8">
        <v>66</v>
      </c>
      <c r="C444" s="8">
        <v>59</v>
      </c>
      <c r="D444" s="8">
        <v>92</v>
      </c>
      <c r="E444" s="8">
        <v>29</v>
      </c>
      <c r="F444" s="8">
        <v>0</v>
      </c>
      <c r="G444" s="3">
        <v>20</v>
      </c>
      <c r="H444" s="17">
        <v>99</v>
      </c>
      <c r="I444" s="3">
        <v>127</v>
      </c>
      <c r="J444" s="8">
        <v>110</v>
      </c>
    </row>
    <row r="445" spans="1:10" ht="12.75">
      <c r="A445" s="8" t="s">
        <v>37</v>
      </c>
      <c r="B445" s="8">
        <v>51</v>
      </c>
      <c r="C445" s="8">
        <v>62</v>
      </c>
      <c r="D445" s="8">
        <v>83</v>
      </c>
      <c r="E445" s="8">
        <v>22</v>
      </c>
      <c r="F445" s="8">
        <v>5</v>
      </c>
      <c r="G445" s="3">
        <v>0</v>
      </c>
      <c r="H445" s="17" t="s">
        <v>406</v>
      </c>
      <c r="I445" s="17" t="s">
        <v>406</v>
      </c>
      <c r="J445" s="8">
        <v>102</v>
      </c>
    </row>
    <row r="446" spans="1:10" ht="12.75">
      <c r="A446" s="8" t="s">
        <v>36</v>
      </c>
      <c r="B446" s="8">
        <v>34</v>
      </c>
      <c r="C446" s="8">
        <v>43</v>
      </c>
      <c r="D446" s="8">
        <v>56</v>
      </c>
      <c r="E446" s="8">
        <v>5</v>
      </c>
      <c r="F446" s="8">
        <v>0</v>
      </c>
      <c r="G446" s="3">
        <v>0</v>
      </c>
      <c r="H446" s="17" t="s">
        <v>406</v>
      </c>
      <c r="I446" s="17" t="s">
        <v>406</v>
      </c>
      <c r="J446" s="8">
        <v>88</v>
      </c>
    </row>
    <row r="447" spans="1:10" ht="12.75">
      <c r="A447" s="8" t="s">
        <v>38</v>
      </c>
      <c r="B447" s="8">
        <v>82</v>
      </c>
      <c r="C447" s="8">
        <v>52</v>
      </c>
      <c r="D447" s="8">
        <v>91</v>
      </c>
      <c r="E447" s="8">
        <v>36</v>
      </c>
      <c r="F447" s="8">
        <v>13</v>
      </c>
      <c r="G447" s="3">
        <v>21</v>
      </c>
      <c r="H447" s="17">
        <v>82</v>
      </c>
      <c r="I447" s="3">
        <v>115</v>
      </c>
      <c r="J447" s="8">
        <v>89</v>
      </c>
    </row>
    <row r="448" spans="1:10" ht="12.75">
      <c r="A448" s="8" t="s">
        <v>39</v>
      </c>
      <c r="B448" s="8">
        <v>57</v>
      </c>
      <c r="C448" s="8">
        <v>57</v>
      </c>
      <c r="D448" s="8">
        <v>76</v>
      </c>
      <c r="E448" s="8">
        <v>32</v>
      </c>
      <c r="F448" s="8">
        <v>6</v>
      </c>
      <c r="G448" s="3">
        <v>0</v>
      </c>
      <c r="H448" s="17">
        <v>104</v>
      </c>
      <c r="I448" s="3">
        <v>106</v>
      </c>
      <c r="J448" s="8">
        <v>99</v>
      </c>
    </row>
    <row r="449" spans="1:10" ht="12.75">
      <c r="A449" s="8" t="s">
        <v>40</v>
      </c>
      <c r="B449" s="8">
        <v>37</v>
      </c>
      <c r="C449" s="8">
        <v>32</v>
      </c>
      <c r="D449" s="8">
        <v>64</v>
      </c>
      <c r="E449" s="8">
        <v>4</v>
      </c>
      <c r="F449" s="8">
        <v>0</v>
      </c>
      <c r="G449" s="3">
        <v>0</v>
      </c>
      <c r="H449" s="17">
        <v>51</v>
      </c>
      <c r="I449" s="3">
        <v>45</v>
      </c>
      <c r="J449" s="8">
        <v>67</v>
      </c>
    </row>
    <row r="450" spans="1:10" ht="12.75">
      <c r="A450" s="8" t="s">
        <v>41</v>
      </c>
      <c r="B450" s="8">
        <v>57</v>
      </c>
      <c r="C450" s="8">
        <v>45</v>
      </c>
      <c r="D450" s="8">
        <v>67</v>
      </c>
      <c r="E450" s="8">
        <v>20</v>
      </c>
      <c r="F450" s="8">
        <v>6</v>
      </c>
      <c r="G450" s="3">
        <v>0</v>
      </c>
      <c r="H450" s="17">
        <v>63</v>
      </c>
      <c r="I450" s="3">
        <v>44</v>
      </c>
      <c r="J450" s="8">
        <v>73</v>
      </c>
    </row>
  </sheetData>
  <mergeCells count="23">
    <mergeCell ref="W416:Z416"/>
    <mergeCell ref="V413:AA413"/>
    <mergeCell ref="AB413:AD413"/>
    <mergeCell ref="W408:Y408"/>
    <mergeCell ref="Z408:AB408"/>
    <mergeCell ref="AC408:AE408"/>
    <mergeCell ref="E346:E349"/>
    <mergeCell ref="V440:AA440"/>
    <mergeCell ref="AB422:AD422"/>
    <mergeCell ref="AB431:AD431"/>
    <mergeCell ref="AB440:AD440"/>
    <mergeCell ref="V432:AA432"/>
    <mergeCell ref="V422:AA422"/>
    <mergeCell ref="W425:Z425"/>
    <mergeCell ref="W434:Z434"/>
    <mergeCell ref="V431:AA431"/>
    <mergeCell ref="AB434:AC434"/>
    <mergeCell ref="AA442:AO442"/>
    <mergeCell ref="AJ408:AL408"/>
    <mergeCell ref="AM408:AO408"/>
    <mergeCell ref="AB416:AC416"/>
    <mergeCell ref="AB425:AC425"/>
    <mergeCell ref="AF408:AH40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5"/>
  <sheetViews>
    <sheetView workbookViewId="0" topLeftCell="A1">
      <selection activeCell="K20" sqref="K20"/>
    </sheetView>
  </sheetViews>
  <sheetFormatPr defaultColWidth="9.140625" defaultRowHeight="12.75"/>
  <cols>
    <col min="1" max="1" width="18.140625" style="0" customWidth="1"/>
  </cols>
  <sheetData>
    <row r="1" spans="1:8" ht="18">
      <c r="A1" s="188" t="s">
        <v>809</v>
      </c>
      <c r="B1" s="189"/>
      <c r="C1" s="189"/>
      <c r="D1" s="189"/>
      <c r="E1" s="189"/>
      <c r="F1" s="189"/>
      <c r="G1" s="189"/>
      <c r="H1" s="189"/>
    </row>
    <row r="3" spans="1:8" ht="76.5">
      <c r="A3" s="5" t="s">
        <v>44</v>
      </c>
      <c r="B3" s="7" t="s">
        <v>66</v>
      </c>
      <c r="H3" s="39" t="s">
        <v>808</v>
      </c>
    </row>
    <row r="4" spans="2:8" ht="12.75">
      <c r="B4" s="8" t="s">
        <v>3</v>
      </c>
      <c r="C4" s="8" t="s">
        <v>5</v>
      </c>
      <c r="D4" s="8" t="s">
        <v>4</v>
      </c>
      <c r="E4" s="8" t="s">
        <v>6</v>
      </c>
      <c r="F4" s="17" t="s">
        <v>274</v>
      </c>
      <c r="G4" s="17" t="s">
        <v>275</v>
      </c>
      <c r="H4" s="17" t="s">
        <v>802</v>
      </c>
    </row>
    <row r="5" spans="2:8" ht="12.75">
      <c r="B5" s="8">
        <v>27</v>
      </c>
      <c r="C5" s="8">
        <v>13</v>
      </c>
      <c r="D5" s="8">
        <v>23</v>
      </c>
      <c r="E5" s="8">
        <v>17</v>
      </c>
      <c r="F5" s="17">
        <v>13</v>
      </c>
      <c r="G5" s="17">
        <v>14</v>
      </c>
      <c r="H5" s="17">
        <v>14</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5:P137"/>
  <sheetViews>
    <sheetView workbookViewId="0" topLeftCell="A67">
      <selection activeCell="J140" sqref="J140"/>
    </sheetView>
  </sheetViews>
  <sheetFormatPr defaultColWidth="9.140625" defaultRowHeight="12.75"/>
  <cols>
    <col min="1" max="1" width="19.00390625" style="0" customWidth="1"/>
  </cols>
  <sheetData>
    <row r="5" spans="1:8" ht="18">
      <c r="A5" s="188" t="s">
        <v>809</v>
      </c>
      <c r="B5" s="189"/>
      <c r="C5" s="189"/>
      <c r="D5" s="189"/>
      <c r="E5" s="189"/>
      <c r="F5" s="189"/>
      <c r="G5" s="189"/>
      <c r="H5" s="189"/>
    </row>
    <row r="7" spans="1:6" ht="127.5">
      <c r="A7" s="5" t="s">
        <v>51</v>
      </c>
      <c r="B7" s="7" t="s">
        <v>67</v>
      </c>
      <c r="F7" s="40" t="s">
        <v>579</v>
      </c>
    </row>
    <row r="8" spans="1:5" ht="12.75">
      <c r="A8" s="8"/>
      <c r="B8" s="8" t="s">
        <v>3</v>
      </c>
      <c r="C8" s="8" t="s">
        <v>5</v>
      </c>
      <c r="D8" s="8" t="s">
        <v>4</v>
      </c>
      <c r="E8" s="8" t="s">
        <v>6</v>
      </c>
    </row>
    <row r="9" spans="1:5" ht="12.75">
      <c r="A9" s="8" t="s">
        <v>45</v>
      </c>
      <c r="B9" s="8">
        <v>4</v>
      </c>
      <c r="C9" s="8">
        <v>3.7</v>
      </c>
      <c r="D9" s="8">
        <v>3.3</v>
      </c>
      <c r="E9" s="8">
        <v>2.8</v>
      </c>
    </row>
    <row r="10" spans="1:5" ht="12.75">
      <c r="A10" s="8" t="s">
        <v>46</v>
      </c>
      <c r="B10" s="8">
        <v>45.3</v>
      </c>
      <c r="C10" s="8">
        <v>44.4</v>
      </c>
      <c r="D10" s="8">
        <v>46</v>
      </c>
      <c r="E10" s="8">
        <v>44.4</v>
      </c>
    </row>
    <row r="11" spans="1:5" ht="12.75">
      <c r="A11" s="8" t="s">
        <v>47</v>
      </c>
      <c r="B11" s="8">
        <v>62.4</v>
      </c>
      <c r="C11" s="8">
        <v>63.8</v>
      </c>
      <c r="D11" s="8">
        <v>65.1</v>
      </c>
      <c r="E11" s="8">
        <v>61.7</v>
      </c>
    </row>
    <row r="12" spans="1:5" ht="12.75">
      <c r="A12" s="8" t="s">
        <v>48</v>
      </c>
      <c r="B12" s="8">
        <v>13.6</v>
      </c>
      <c r="C12" s="8">
        <v>14.4</v>
      </c>
      <c r="D12" s="8">
        <v>14.6</v>
      </c>
      <c r="E12" s="8">
        <v>15.3</v>
      </c>
    </row>
    <row r="13" spans="1:5" ht="12.75">
      <c r="A13" s="7"/>
      <c r="B13" s="7"/>
      <c r="C13" s="7"/>
      <c r="D13" s="7"/>
      <c r="E13" s="7"/>
    </row>
    <row r="15" ht="12.75">
      <c r="A15" s="2"/>
    </row>
    <row r="16" spans="1:5" ht="12.75">
      <c r="A16" s="8"/>
      <c r="B16" s="8" t="s">
        <v>46</v>
      </c>
      <c r="C16" s="8" t="s">
        <v>50</v>
      </c>
      <c r="D16" s="8" t="s">
        <v>45</v>
      </c>
      <c r="E16" s="8" t="s">
        <v>48</v>
      </c>
    </row>
    <row r="17" spans="1:5" ht="12.75">
      <c r="A17" s="91" t="s">
        <v>24</v>
      </c>
      <c r="B17" s="8">
        <v>40.7</v>
      </c>
      <c r="C17" s="8">
        <v>32.8</v>
      </c>
      <c r="D17" s="8">
        <v>2.6</v>
      </c>
      <c r="E17" s="8">
        <v>0.46</v>
      </c>
    </row>
    <row r="18" spans="1:5" ht="12.75">
      <c r="A18" s="91" t="s">
        <v>27</v>
      </c>
      <c r="B18" s="8">
        <v>3.3</v>
      </c>
      <c r="C18" s="8">
        <v>9</v>
      </c>
      <c r="D18" s="8">
        <v>0.2</v>
      </c>
      <c r="E18" s="8"/>
    </row>
    <row r="19" spans="1:5" ht="25.5">
      <c r="A19" s="91" t="s">
        <v>28</v>
      </c>
      <c r="B19" s="8"/>
      <c r="C19" s="8">
        <v>16.4</v>
      </c>
      <c r="D19" s="8"/>
      <c r="E19" s="8"/>
    </row>
    <row r="20" spans="1:5" ht="25.5">
      <c r="A20" s="91" t="s">
        <v>49</v>
      </c>
      <c r="B20" s="8">
        <v>0.4</v>
      </c>
      <c r="C20" s="8"/>
      <c r="D20" s="8"/>
      <c r="E20" s="8"/>
    </row>
    <row r="21" spans="1:5" ht="12.75">
      <c r="A21" s="91" t="s">
        <v>25</v>
      </c>
      <c r="B21" s="8"/>
      <c r="C21" s="8"/>
      <c r="D21" s="8"/>
      <c r="E21" s="8">
        <v>14.83</v>
      </c>
    </row>
    <row r="22" spans="1:5" ht="12.75">
      <c r="A22" s="18"/>
      <c r="B22" s="19"/>
      <c r="C22" s="19"/>
      <c r="D22" s="19"/>
      <c r="E22" s="19"/>
    </row>
    <row r="23" spans="1:5" ht="12.75">
      <c r="A23" s="18"/>
      <c r="B23" s="19"/>
      <c r="C23" s="19"/>
      <c r="D23" s="19"/>
      <c r="E23" s="19"/>
    </row>
    <row r="24" spans="1:5" ht="12.75">
      <c r="A24" s="18"/>
      <c r="B24" s="19"/>
      <c r="C24" s="19"/>
      <c r="D24" s="19"/>
      <c r="E24" s="19"/>
    </row>
    <row r="26" spans="1:9" ht="38.25">
      <c r="A26" s="16" t="s">
        <v>904</v>
      </c>
      <c r="B26" s="16"/>
      <c r="C26" s="16"/>
      <c r="D26" s="16"/>
      <c r="E26" s="16"/>
      <c r="F26" s="16"/>
      <c r="G26" s="16"/>
      <c r="I26" s="40" t="s">
        <v>813</v>
      </c>
    </row>
    <row r="27" spans="2:8" ht="12.75">
      <c r="B27" s="3"/>
      <c r="C27" s="3">
        <v>2004</v>
      </c>
      <c r="D27" s="3">
        <v>2005</v>
      </c>
      <c r="E27" s="3">
        <v>2006</v>
      </c>
      <c r="F27" s="3">
        <v>2007</v>
      </c>
      <c r="G27" s="3">
        <v>2008</v>
      </c>
      <c r="H27" s="3">
        <v>2009</v>
      </c>
    </row>
    <row r="28" spans="2:8" ht="12.75">
      <c r="B28" s="3" t="s">
        <v>905</v>
      </c>
      <c r="C28" s="216">
        <v>38.6144566008691</v>
      </c>
      <c r="D28" s="216">
        <v>37.1349443216584</v>
      </c>
      <c r="E28" s="216">
        <v>37.2274784270191</v>
      </c>
      <c r="F28" s="216">
        <v>38.1609087758932</v>
      </c>
      <c r="G28" s="216">
        <v>33.8606966342601</v>
      </c>
      <c r="H28" s="216">
        <v>28.3357954638918</v>
      </c>
    </row>
    <row r="29" spans="2:8" ht="12.75">
      <c r="B29" s="3" t="s">
        <v>906</v>
      </c>
      <c r="C29" s="216">
        <v>283.606436542541</v>
      </c>
      <c r="D29" s="216">
        <v>282.370034024215</v>
      </c>
      <c r="E29" s="216">
        <v>281.348568745192</v>
      </c>
      <c r="F29" s="216">
        <v>265.503444841396</v>
      </c>
      <c r="G29" s="216">
        <v>248.919873241505</v>
      </c>
      <c r="H29" s="216">
        <v>266.705748865731</v>
      </c>
    </row>
    <row r="30" spans="2:8" ht="12.75">
      <c r="B30" s="3" t="s">
        <v>50</v>
      </c>
      <c r="C30" s="216">
        <v>109.765285211228</v>
      </c>
      <c r="D30" s="216">
        <v>73.4143600303644</v>
      </c>
      <c r="E30" s="216">
        <v>74.9228117943781</v>
      </c>
      <c r="F30" s="216">
        <v>83.5140043339395</v>
      </c>
      <c r="G30" s="216">
        <v>73.9407423948829</v>
      </c>
      <c r="H30" s="216">
        <v>60.6132556384622</v>
      </c>
    </row>
    <row r="31" spans="2:8" ht="12.75">
      <c r="B31" s="3" t="s">
        <v>45</v>
      </c>
      <c r="C31" s="216">
        <v>6.76984036595114</v>
      </c>
      <c r="D31" s="216">
        <v>6.6337906564247</v>
      </c>
      <c r="E31" s="216">
        <v>5.86517535519055</v>
      </c>
      <c r="F31" s="216">
        <v>5.71818139049839</v>
      </c>
      <c r="G31" s="216">
        <v>4.7026753741047</v>
      </c>
      <c r="H31" s="216">
        <v>4.05171046011059</v>
      </c>
    </row>
    <row r="32" spans="2:8" ht="12.75">
      <c r="B32" s="3" t="s">
        <v>48</v>
      </c>
      <c r="C32" s="216">
        <v>14.89</v>
      </c>
      <c r="D32" s="216">
        <v>15.58</v>
      </c>
      <c r="E32" s="216">
        <v>15.71</v>
      </c>
      <c r="F32" s="216">
        <v>16.39</v>
      </c>
      <c r="G32" s="216">
        <v>16.49</v>
      </c>
      <c r="H32" s="216">
        <v>16.49</v>
      </c>
    </row>
    <row r="36" spans="1:6" ht="38.25">
      <c r="A36" s="16" t="s">
        <v>907</v>
      </c>
      <c r="B36" s="16"/>
      <c r="C36" s="16"/>
      <c r="F36" s="40" t="s">
        <v>813</v>
      </c>
    </row>
    <row r="37" spans="1:5" ht="12.75">
      <c r="A37" s="217"/>
      <c r="B37" s="3" t="s">
        <v>905</v>
      </c>
      <c r="C37" s="3" t="s">
        <v>50</v>
      </c>
      <c r="D37" s="3" t="s">
        <v>45</v>
      </c>
      <c r="E37" s="17" t="s">
        <v>48</v>
      </c>
    </row>
    <row r="38" spans="1:5" ht="12.75">
      <c r="A38" s="217" t="s">
        <v>24</v>
      </c>
      <c r="B38" s="3">
        <v>24.9699999769246</v>
      </c>
      <c r="C38" s="3">
        <v>38.4885289365772</v>
      </c>
      <c r="D38" s="3">
        <v>2.2412101801106</v>
      </c>
      <c r="E38" s="3">
        <v>0.3537269206361734</v>
      </c>
    </row>
    <row r="39" spans="1:5" ht="12.75">
      <c r="A39" s="217" t="s">
        <v>27</v>
      </c>
      <c r="B39" s="3">
        <v>2.9496447</v>
      </c>
      <c r="C39" s="3">
        <v>13.6109094286</v>
      </c>
      <c r="D39" s="3">
        <v>1.80952228</v>
      </c>
      <c r="E39" s="3"/>
    </row>
    <row r="40" spans="1:5" ht="25.5">
      <c r="A40" s="218" t="s">
        <v>28</v>
      </c>
      <c r="B40" s="3" t="s">
        <v>908</v>
      </c>
      <c r="C40" s="3">
        <v>8.030611392561</v>
      </c>
      <c r="D40" s="3" t="s">
        <v>908</v>
      </c>
      <c r="E40" s="3"/>
    </row>
    <row r="41" spans="1:5" ht="12.75">
      <c r="A41" s="217" t="s">
        <v>577</v>
      </c>
      <c r="B41" s="3" t="s">
        <v>909</v>
      </c>
      <c r="C41" s="3">
        <v>3.09084741E-07</v>
      </c>
      <c r="D41" s="3" t="s">
        <v>910</v>
      </c>
      <c r="E41" s="3">
        <v>14.936394325169573</v>
      </c>
    </row>
    <row r="42" spans="1:5" ht="25.5">
      <c r="A42" s="218" t="s">
        <v>26</v>
      </c>
      <c r="B42" s="3">
        <v>0.000731</v>
      </c>
      <c r="C42" s="3">
        <v>0.483205571639219</v>
      </c>
      <c r="D42" s="3">
        <v>0.000978</v>
      </c>
      <c r="E42" s="3">
        <v>1.1991984000000002</v>
      </c>
    </row>
    <row r="43" spans="1:5" ht="36">
      <c r="A43" s="219" t="s">
        <v>578</v>
      </c>
      <c r="B43" s="3">
        <v>0.415419786967143</v>
      </c>
      <c r="C43" s="3" t="s">
        <v>911</v>
      </c>
      <c r="D43" s="3" t="s">
        <v>908</v>
      </c>
      <c r="E43" s="3"/>
    </row>
    <row r="46" spans="1:5" ht="12.75">
      <c r="A46" s="18"/>
      <c r="B46" s="19"/>
      <c r="C46" s="19"/>
      <c r="D46" s="19"/>
      <c r="E46" s="19"/>
    </row>
    <row r="47" spans="1:5" ht="12.75">
      <c r="A47" s="18"/>
      <c r="B47" s="19"/>
      <c r="C47" s="19"/>
      <c r="D47" s="19"/>
      <c r="E47" s="19"/>
    </row>
    <row r="48" spans="1:5" ht="38.25">
      <c r="A48" s="281" t="s">
        <v>812</v>
      </c>
      <c r="B48" s="255"/>
      <c r="C48" s="42" t="s">
        <v>601</v>
      </c>
      <c r="D48" s="19"/>
      <c r="E48" s="41" t="s">
        <v>808</v>
      </c>
    </row>
    <row r="49" spans="1:14" ht="12.75">
      <c r="A49" s="252" t="s">
        <v>278</v>
      </c>
      <c r="B49" s="253"/>
      <c r="C49" s="254" t="s">
        <v>279</v>
      </c>
      <c r="D49" s="243"/>
      <c r="E49" s="243"/>
      <c r="F49" s="243"/>
      <c r="G49" s="244"/>
      <c r="H49" s="254" t="s">
        <v>280</v>
      </c>
      <c r="I49" s="243"/>
      <c r="J49" s="243"/>
      <c r="K49" s="243"/>
      <c r="L49" s="243"/>
      <c r="M49" s="243"/>
      <c r="N49" s="244"/>
    </row>
    <row r="50" spans="1:14" ht="12.75">
      <c r="A50" s="245" t="s">
        <v>281</v>
      </c>
      <c r="B50" s="282"/>
      <c r="C50" s="257" t="s">
        <v>282</v>
      </c>
      <c r="D50" s="257" t="s">
        <v>283</v>
      </c>
      <c r="E50" s="257" t="s">
        <v>284</v>
      </c>
      <c r="F50" s="257" t="s">
        <v>52</v>
      </c>
      <c r="G50" s="257" t="s">
        <v>285</v>
      </c>
      <c r="H50" s="257" t="s">
        <v>40</v>
      </c>
      <c r="I50" s="257" t="s">
        <v>286</v>
      </c>
      <c r="J50" s="257" t="s">
        <v>41</v>
      </c>
      <c r="K50" s="257" t="s">
        <v>243</v>
      </c>
      <c r="L50" s="257" t="s">
        <v>287</v>
      </c>
      <c r="M50" s="257" t="s">
        <v>288</v>
      </c>
      <c r="N50" s="257" t="s">
        <v>289</v>
      </c>
    </row>
    <row r="51" spans="1:14" ht="12.75">
      <c r="A51" s="260"/>
      <c r="B51" s="261"/>
      <c r="C51" s="258"/>
      <c r="D51" s="258"/>
      <c r="E51" s="258"/>
      <c r="F51" s="258"/>
      <c r="G51" s="258"/>
      <c r="H51" s="258"/>
      <c r="I51" s="258"/>
      <c r="J51" s="258"/>
      <c r="K51" s="250"/>
      <c r="L51" s="258"/>
      <c r="M51" s="258"/>
      <c r="N51" s="258"/>
    </row>
    <row r="52" spans="1:14" ht="38.25" customHeight="1">
      <c r="A52" s="262"/>
      <c r="B52" s="246"/>
      <c r="C52" s="259"/>
      <c r="D52" s="259"/>
      <c r="E52" s="259"/>
      <c r="F52" s="259"/>
      <c r="G52" s="259"/>
      <c r="H52" s="259"/>
      <c r="I52" s="259"/>
      <c r="J52" s="259"/>
      <c r="K52" s="251"/>
      <c r="L52" s="259"/>
      <c r="M52" s="259"/>
      <c r="N52" s="259"/>
    </row>
    <row r="53" spans="1:14" ht="18.75">
      <c r="A53" s="247" t="s">
        <v>292</v>
      </c>
      <c r="B53" s="248"/>
      <c r="C53" s="248"/>
      <c r="D53" s="248"/>
      <c r="E53" s="248"/>
      <c r="F53" s="248"/>
      <c r="G53" s="248"/>
      <c r="H53" s="248"/>
      <c r="I53" s="248"/>
      <c r="J53" s="248"/>
      <c r="K53" s="248"/>
      <c r="L53" s="248"/>
      <c r="M53" s="248"/>
      <c r="N53" s="249"/>
    </row>
    <row r="54" spans="1:14" ht="12.75">
      <c r="A54" s="107" t="s">
        <v>3</v>
      </c>
      <c r="B54" s="108"/>
      <c r="C54" s="107">
        <v>20.9</v>
      </c>
      <c r="D54" s="107">
        <v>23.5</v>
      </c>
      <c r="E54" s="107">
        <v>41</v>
      </c>
      <c r="F54" s="107">
        <v>14.2</v>
      </c>
      <c r="G54" s="107">
        <v>17.1</v>
      </c>
      <c r="H54" s="107">
        <v>33.9</v>
      </c>
      <c r="I54" s="107">
        <v>19.1</v>
      </c>
      <c r="J54" s="107">
        <v>26.4</v>
      </c>
      <c r="K54" s="107">
        <v>44.5</v>
      </c>
      <c r="L54" s="107">
        <v>28</v>
      </c>
      <c r="M54" s="107">
        <v>26.4</v>
      </c>
      <c r="N54" s="107">
        <v>37.5</v>
      </c>
    </row>
    <row r="55" spans="1:14" ht="12.75">
      <c r="A55" s="107" t="s">
        <v>5</v>
      </c>
      <c r="B55" s="108"/>
      <c r="C55" s="107">
        <v>15</v>
      </c>
      <c r="D55" s="107">
        <v>15.5</v>
      </c>
      <c r="E55" s="107">
        <v>35.5</v>
      </c>
      <c r="F55" s="107">
        <v>12</v>
      </c>
      <c r="G55" s="107">
        <v>32.1</v>
      </c>
      <c r="H55" s="107">
        <v>32.1</v>
      </c>
      <c r="I55" s="107">
        <v>26.1</v>
      </c>
      <c r="J55" s="107">
        <v>30.2</v>
      </c>
      <c r="K55" s="107">
        <v>36.5</v>
      </c>
      <c r="L55" s="107">
        <v>38.2</v>
      </c>
      <c r="M55" s="107">
        <v>30.6</v>
      </c>
      <c r="N55" s="107">
        <v>91.8</v>
      </c>
    </row>
    <row r="56" spans="1:14" ht="12.75">
      <c r="A56" s="107" t="s">
        <v>4</v>
      </c>
      <c r="B56" s="108"/>
      <c r="C56" s="107">
        <v>37.6</v>
      </c>
      <c r="D56" s="107">
        <v>20.8</v>
      </c>
      <c r="E56" s="107">
        <v>33.7</v>
      </c>
      <c r="F56" s="107">
        <v>28.1</v>
      </c>
      <c r="G56" s="107">
        <v>29.4</v>
      </c>
      <c r="H56" s="107">
        <v>41</v>
      </c>
      <c r="I56" s="107">
        <v>27.1</v>
      </c>
      <c r="J56" s="107">
        <v>39</v>
      </c>
      <c r="K56" s="107">
        <v>37.2</v>
      </c>
      <c r="L56" s="107">
        <v>16.9</v>
      </c>
      <c r="M56" s="107">
        <v>15.1</v>
      </c>
      <c r="N56" s="107">
        <v>38.9</v>
      </c>
    </row>
    <row r="57" spans="1:14" ht="12.75">
      <c r="A57" s="107" t="s">
        <v>6</v>
      </c>
      <c r="B57" s="108"/>
      <c r="C57" s="107">
        <v>15.1</v>
      </c>
      <c r="D57" s="107">
        <v>7.7</v>
      </c>
      <c r="E57" s="107">
        <v>15.6</v>
      </c>
      <c r="F57" s="107">
        <v>11.8</v>
      </c>
      <c r="G57" s="107">
        <v>10.7</v>
      </c>
      <c r="H57" s="107">
        <v>41.8</v>
      </c>
      <c r="I57" s="107">
        <v>25.6</v>
      </c>
      <c r="J57" s="107">
        <v>5.9</v>
      </c>
      <c r="K57" s="107">
        <v>20.8</v>
      </c>
      <c r="L57" s="107">
        <v>29.2</v>
      </c>
      <c r="M57" s="107">
        <v>22.1</v>
      </c>
      <c r="N57" s="107">
        <v>40.7</v>
      </c>
    </row>
    <row r="58" spans="1:14" ht="12.75">
      <c r="A58" s="100" t="s">
        <v>274</v>
      </c>
      <c r="B58" s="101"/>
      <c r="C58" s="102">
        <v>13.5</v>
      </c>
      <c r="D58" s="102">
        <v>8.9</v>
      </c>
      <c r="E58" s="102">
        <v>10.4</v>
      </c>
      <c r="F58" s="102">
        <v>8.5</v>
      </c>
      <c r="G58" s="102">
        <v>12.8</v>
      </c>
      <c r="H58" s="102">
        <v>24.7</v>
      </c>
      <c r="I58" s="102">
        <v>6.2</v>
      </c>
      <c r="J58" s="102">
        <v>8.7</v>
      </c>
      <c r="K58" s="102">
        <v>21.9</v>
      </c>
      <c r="L58" s="102">
        <v>30.6</v>
      </c>
      <c r="M58" s="102">
        <v>22.5</v>
      </c>
      <c r="N58" s="102">
        <v>48.2</v>
      </c>
    </row>
    <row r="59" spans="1:14" s="17" customFormat="1" ht="12.75">
      <c r="A59" s="106" t="s">
        <v>275</v>
      </c>
      <c r="B59" s="70"/>
      <c r="C59" s="104">
        <v>9.8</v>
      </c>
      <c r="D59" s="104">
        <v>12.4</v>
      </c>
      <c r="E59" s="105">
        <v>17</v>
      </c>
      <c r="F59" s="104">
        <v>10.3</v>
      </c>
      <c r="G59" s="104">
        <v>14.3</v>
      </c>
      <c r="H59" s="104">
        <v>28.4</v>
      </c>
      <c r="I59" s="104" t="s">
        <v>291</v>
      </c>
      <c r="J59" s="104">
        <v>15.2</v>
      </c>
      <c r="K59" s="104">
        <v>15.9</v>
      </c>
      <c r="L59" s="104" t="s">
        <v>291</v>
      </c>
      <c r="M59" s="104">
        <v>20.6</v>
      </c>
      <c r="N59" s="104">
        <v>21.2</v>
      </c>
    </row>
    <row r="60" spans="1:14" s="33" customFormat="1" ht="12.75">
      <c r="A60" s="106" t="s">
        <v>802</v>
      </c>
      <c r="B60" s="70"/>
      <c r="C60" s="104">
        <v>13.7</v>
      </c>
      <c r="D60" s="104">
        <v>15.1</v>
      </c>
      <c r="E60" s="104" t="s">
        <v>291</v>
      </c>
      <c r="F60" s="104">
        <v>13.9</v>
      </c>
      <c r="G60" s="104">
        <v>11.4</v>
      </c>
      <c r="H60" s="104">
        <v>40.2</v>
      </c>
      <c r="I60" s="104" t="s">
        <v>291</v>
      </c>
      <c r="J60" s="104">
        <v>17.6</v>
      </c>
      <c r="K60" s="104" t="s">
        <v>291</v>
      </c>
      <c r="L60" s="104">
        <v>23.9</v>
      </c>
      <c r="M60" s="104">
        <v>23.5</v>
      </c>
      <c r="N60" s="104" t="s">
        <v>291</v>
      </c>
    </row>
    <row r="61" spans="1:14" ht="15.75">
      <c r="A61" s="256" t="s">
        <v>293</v>
      </c>
      <c r="B61" s="256"/>
      <c r="C61" s="256"/>
      <c r="D61" s="256"/>
      <c r="E61" s="256"/>
      <c r="F61" s="256"/>
      <c r="G61" s="256"/>
      <c r="H61" s="256"/>
      <c r="I61" s="256"/>
      <c r="J61" s="256"/>
      <c r="K61" s="256"/>
      <c r="L61" s="256"/>
      <c r="M61" s="256"/>
      <c r="N61" s="256"/>
    </row>
    <row r="62" spans="1:14" ht="12.75">
      <c r="A62" s="107" t="s">
        <v>3</v>
      </c>
      <c r="B62" s="107"/>
      <c r="C62" s="107">
        <v>27.9</v>
      </c>
      <c r="D62" s="107">
        <v>32.2</v>
      </c>
      <c r="E62" s="107">
        <v>20.5</v>
      </c>
      <c r="F62" s="107">
        <v>54.8</v>
      </c>
      <c r="G62" s="107">
        <v>23.6</v>
      </c>
      <c r="H62" s="107">
        <v>19.3</v>
      </c>
      <c r="I62" s="107">
        <v>21.2</v>
      </c>
      <c r="J62" s="107">
        <v>29.3</v>
      </c>
      <c r="K62" s="107">
        <v>23.5</v>
      </c>
      <c r="L62" s="107">
        <v>15.3</v>
      </c>
      <c r="M62" s="107">
        <v>15</v>
      </c>
      <c r="N62" s="107">
        <v>6.9</v>
      </c>
    </row>
    <row r="63" spans="1:14" ht="12.75">
      <c r="A63" s="107" t="s">
        <v>5</v>
      </c>
      <c r="B63" s="107"/>
      <c r="C63" s="107">
        <v>34.9</v>
      </c>
      <c r="D63" s="107">
        <v>28.1</v>
      </c>
      <c r="E63" s="107">
        <v>19.4</v>
      </c>
      <c r="F63" s="107">
        <v>59.2</v>
      </c>
      <c r="G63" s="107">
        <v>25.2</v>
      </c>
      <c r="H63" s="107">
        <v>15.8</v>
      </c>
      <c r="I63" s="107">
        <v>24.3</v>
      </c>
      <c r="J63" s="107">
        <v>34.9</v>
      </c>
      <c r="K63" s="107">
        <v>19.9</v>
      </c>
      <c r="L63" s="107">
        <v>16.4</v>
      </c>
      <c r="M63" s="107">
        <v>17.9</v>
      </c>
      <c r="N63" s="107">
        <v>6.2</v>
      </c>
    </row>
    <row r="64" spans="1:14" ht="12.75">
      <c r="A64" s="107" t="s">
        <v>4</v>
      </c>
      <c r="B64" s="107"/>
      <c r="C64" s="107">
        <v>30.6</v>
      </c>
      <c r="D64" s="107">
        <v>23.8</v>
      </c>
      <c r="E64" s="107">
        <v>20.7</v>
      </c>
      <c r="F64" s="107">
        <v>60.7</v>
      </c>
      <c r="G64" s="107">
        <v>26.4</v>
      </c>
      <c r="H64" s="107">
        <v>16.8</v>
      </c>
      <c r="I64" s="107">
        <v>17.5</v>
      </c>
      <c r="J64" s="107">
        <v>33.6</v>
      </c>
      <c r="K64" s="107">
        <v>17.2</v>
      </c>
      <c r="L64" s="107">
        <v>13.6</v>
      </c>
      <c r="M64" s="107">
        <v>17.2</v>
      </c>
      <c r="N64" s="107">
        <v>6.1</v>
      </c>
    </row>
    <row r="65" spans="1:14" ht="12.75">
      <c r="A65" s="107" t="s">
        <v>6</v>
      </c>
      <c r="B65" s="107"/>
      <c r="C65" s="107">
        <v>12.6</v>
      </c>
      <c r="D65" s="107">
        <v>27.4</v>
      </c>
      <c r="E65" s="107">
        <v>19.6</v>
      </c>
      <c r="F65" s="107">
        <v>59.8</v>
      </c>
      <c r="G65" s="107">
        <v>26.2</v>
      </c>
      <c r="H65" s="107">
        <v>11.1</v>
      </c>
      <c r="I65" s="107">
        <v>12.2</v>
      </c>
      <c r="J65" s="107">
        <v>20.3</v>
      </c>
      <c r="K65" s="107">
        <v>20.8</v>
      </c>
      <c r="L65" s="107">
        <v>12.3</v>
      </c>
      <c r="M65" s="107">
        <v>15.4</v>
      </c>
      <c r="N65" s="107">
        <v>3.4</v>
      </c>
    </row>
    <row r="66" spans="1:14" ht="12.75">
      <c r="A66" s="98" t="s">
        <v>274</v>
      </c>
      <c r="B66" s="110"/>
      <c r="C66" s="99">
        <v>15.8</v>
      </c>
      <c r="D66" s="99">
        <v>26.6</v>
      </c>
      <c r="E66" s="99">
        <v>20</v>
      </c>
      <c r="F66" s="99">
        <v>60.6</v>
      </c>
      <c r="G66" s="99">
        <v>24.7</v>
      </c>
      <c r="H66" s="99">
        <v>19.1</v>
      </c>
      <c r="I66" s="99">
        <v>6.7</v>
      </c>
      <c r="J66" s="99">
        <v>19.4</v>
      </c>
      <c r="K66" s="99">
        <v>16.9</v>
      </c>
      <c r="L66" s="99">
        <v>12.5</v>
      </c>
      <c r="M66" s="99">
        <v>15</v>
      </c>
      <c r="N66" s="99">
        <v>2.8</v>
      </c>
    </row>
    <row r="67" spans="1:14" ht="12.75">
      <c r="A67" s="106" t="s">
        <v>275</v>
      </c>
      <c r="B67" s="110"/>
      <c r="C67" s="99">
        <v>18.7</v>
      </c>
      <c r="D67" s="99">
        <v>24.7</v>
      </c>
      <c r="E67" s="99">
        <v>17.3</v>
      </c>
      <c r="F67" s="99">
        <v>50.8</v>
      </c>
      <c r="G67" s="111">
        <v>24</v>
      </c>
      <c r="H67" s="99">
        <v>24.9</v>
      </c>
      <c r="I67" s="99" t="s">
        <v>291</v>
      </c>
      <c r="J67" s="99">
        <v>21.9</v>
      </c>
      <c r="K67" s="99">
        <v>16.9</v>
      </c>
      <c r="L67" s="99" t="s">
        <v>291</v>
      </c>
      <c r="M67" s="99">
        <v>11.7</v>
      </c>
      <c r="N67" s="99">
        <v>2.3</v>
      </c>
    </row>
    <row r="68" spans="1:14" ht="12.75">
      <c r="A68" s="106" t="s">
        <v>802</v>
      </c>
      <c r="B68" s="110"/>
      <c r="C68" s="224">
        <v>22</v>
      </c>
      <c r="D68" s="86">
        <v>34.2</v>
      </c>
      <c r="E68" s="223" t="s">
        <v>291</v>
      </c>
      <c r="F68" s="86">
        <v>47.7</v>
      </c>
      <c r="G68" s="225">
        <v>32.1</v>
      </c>
      <c r="H68" s="86">
        <v>29.2</v>
      </c>
      <c r="I68" s="86" t="s">
        <v>291</v>
      </c>
      <c r="J68" s="86">
        <v>27.6</v>
      </c>
      <c r="K68" s="223" t="s">
        <v>291</v>
      </c>
      <c r="L68" s="225">
        <v>8</v>
      </c>
      <c r="M68" s="86">
        <v>18.1</v>
      </c>
      <c r="N68" s="104" t="s">
        <v>291</v>
      </c>
    </row>
    <row r="69" spans="1:14" ht="15.75">
      <c r="A69" s="256" t="s">
        <v>290</v>
      </c>
      <c r="B69" s="256"/>
      <c r="C69" s="256"/>
      <c r="D69" s="256"/>
      <c r="E69" s="256"/>
      <c r="F69" s="256"/>
      <c r="G69" s="256"/>
      <c r="H69" s="256"/>
      <c r="I69" s="256"/>
      <c r="J69" s="256"/>
      <c r="K69" s="256"/>
      <c r="L69" s="256"/>
      <c r="M69" s="256"/>
      <c r="N69" s="256"/>
    </row>
    <row r="70" spans="1:14" ht="12.75">
      <c r="A70" s="107" t="s">
        <v>3</v>
      </c>
      <c r="B70" s="109"/>
      <c r="C70" s="103">
        <v>86.5</v>
      </c>
      <c r="D70" s="103">
        <v>104.2</v>
      </c>
      <c r="E70" s="103">
        <v>106.7</v>
      </c>
      <c r="F70" s="103">
        <v>112.2</v>
      </c>
      <c r="G70" s="103">
        <v>102.4</v>
      </c>
      <c r="H70" s="103">
        <v>116.5</v>
      </c>
      <c r="I70" s="103">
        <v>120.2</v>
      </c>
      <c r="J70" s="103">
        <v>107.2</v>
      </c>
      <c r="K70" s="103"/>
      <c r="L70" s="103"/>
      <c r="M70" s="103"/>
      <c r="N70" s="103"/>
    </row>
    <row r="71" spans="1:14" ht="12.75">
      <c r="A71" s="107" t="s">
        <v>5</v>
      </c>
      <c r="B71" s="109"/>
      <c r="C71" s="103">
        <v>83</v>
      </c>
      <c r="D71" s="103">
        <v>86.7</v>
      </c>
      <c r="E71" s="103">
        <v>89.7</v>
      </c>
      <c r="F71" s="103">
        <v>92.9</v>
      </c>
      <c r="G71" s="103">
        <v>106.4</v>
      </c>
      <c r="H71" s="103">
        <v>92.4</v>
      </c>
      <c r="I71" s="103">
        <v>108.8</v>
      </c>
      <c r="J71" s="103">
        <v>101.6</v>
      </c>
      <c r="K71" s="103"/>
      <c r="L71" s="103"/>
      <c r="M71" s="103"/>
      <c r="N71" s="103"/>
    </row>
    <row r="72" spans="1:14" ht="12.75">
      <c r="A72" s="107" t="s">
        <v>4</v>
      </c>
      <c r="B72" s="109"/>
      <c r="C72" s="103">
        <v>117.6</v>
      </c>
      <c r="D72" s="103">
        <v>79</v>
      </c>
      <c r="E72" s="103">
        <v>122.1</v>
      </c>
      <c r="F72" s="103">
        <v>117.4</v>
      </c>
      <c r="G72" s="103">
        <v>131.6</v>
      </c>
      <c r="H72" s="103">
        <v>99.2</v>
      </c>
      <c r="I72" s="103">
        <v>99.4</v>
      </c>
      <c r="J72" s="103">
        <v>86.8</v>
      </c>
      <c r="K72" s="103"/>
      <c r="L72" s="103"/>
      <c r="M72" s="103"/>
      <c r="N72" s="103"/>
    </row>
    <row r="73" spans="1:14" ht="12.75">
      <c r="A73" s="107" t="s">
        <v>6</v>
      </c>
      <c r="B73" s="109"/>
      <c r="C73" s="103">
        <v>99.8</v>
      </c>
      <c r="D73" s="103">
        <v>66.7</v>
      </c>
      <c r="E73" s="103">
        <v>84.7</v>
      </c>
      <c r="F73" s="103">
        <v>98.7</v>
      </c>
      <c r="G73" s="103">
        <v>98</v>
      </c>
      <c r="H73" s="103">
        <v>78</v>
      </c>
      <c r="I73" s="103">
        <v>96.1</v>
      </c>
      <c r="J73" s="103">
        <v>138.4</v>
      </c>
      <c r="K73" s="103">
        <v>67.5</v>
      </c>
      <c r="L73" s="103"/>
      <c r="M73" s="103"/>
      <c r="N73" s="103">
        <v>88.6</v>
      </c>
    </row>
    <row r="74" spans="1:14" ht="15.75">
      <c r="A74" s="98" t="s">
        <v>274</v>
      </c>
      <c r="B74" s="112"/>
      <c r="C74" s="99">
        <v>117.1</v>
      </c>
      <c r="D74" s="99">
        <v>115.6</v>
      </c>
      <c r="E74" s="99">
        <v>103.5</v>
      </c>
      <c r="F74" s="99">
        <v>53.5</v>
      </c>
      <c r="G74" s="99">
        <v>105.7</v>
      </c>
      <c r="H74" s="99">
        <v>83.8</v>
      </c>
      <c r="I74" s="99">
        <v>93</v>
      </c>
      <c r="J74" s="99">
        <v>114.4</v>
      </c>
      <c r="K74" s="99">
        <v>100.5</v>
      </c>
      <c r="L74" s="99"/>
      <c r="M74" s="99" t="s">
        <v>291</v>
      </c>
      <c r="N74" s="99">
        <v>113.5</v>
      </c>
    </row>
    <row r="75" spans="1:14" ht="15.75">
      <c r="A75" s="106" t="s">
        <v>275</v>
      </c>
      <c r="B75" s="112"/>
      <c r="C75" s="99">
        <v>124.3</v>
      </c>
      <c r="D75" s="99">
        <v>114.5</v>
      </c>
      <c r="E75" s="99">
        <v>100.5</v>
      </c>
      <c r="F75" s="99">
        <v>81.3</v>
      </c>
      <c r="G75" s="99">
        <v>111.5</v>
      </c>
      <c r="H75" s="99">
        <v>118.7</v>
      </c>
      <c r="I75" s="99" t="s">
        <v>291</v>
      </c>
      <c r="J75" s="99">
        <v>112.4</v>
      </c>
      <c r="K75" s="99">
        <v>106.7</v>
      </c>
      <c r="L75" s="99" t="s">
        <v>291</v>
      </c>
      <c r="M75" s="99" t="s">
        <v>291</v>
      </c>
      <c r="N75" s="99">
        <v>101.5</v>
      </c>
    </row>
    <row r="76" spans="1:14" ht="15.75">
      <c r="A76" s="106" t="s">
        <v>802</v>
      </c>
      <c r="B76" s="112"/>
      <c r="C76" s="99">
        <v>128.3</v>
      </c>
      <c r="D76" s="99">
        <v>121.3</v>
      </c>
      <c r="E76" s="104" t="s">
        <v>291</v>
      </c>
      <c r="F76" s="99">
        <v>91.5</v>
      </c>
      <c r="G76" s="104" t="s">
        <v>291</v>
      </c>
      <c r="H76" s="104" t="s">
        <v>291</v>
      </c>
      <c r="I76" s="104" t="s">
        <v>291</v>
      </c>
      <c r="J76" s="99">
        <v>119.7</v>
      </c>
      <c r="K76" s="104" t="s">
        <v>291</v>
      </c>
      <c r="L76" s="104" t="s">
        <v>291</v>
      </c>
      <c r="M76" s="104" t="s">
        <v>291</v>
      </c>
      <c r="N76" s="104" t="s">
        <v>291</v>
      </c>
    </row>
    <row r="77" spans="1:14" ht="15.75">
      <c r="A77" s="113"/>
      <c r="B77" s="114"/>
      <c r="C77" s="86"/>
      <c r="D77" s="86"/>
      <c r="E77" s="86"/>
      <c r="F77" s="86"/>
      <c r="G77" s="86"/>
      <c r="H77" s="86"/>
      <c r="I77" s="86"/>
      <c r="J77" s="86"/>
      <c r="K77" s="86"/>
      <c r="L77" s="86"/>
      <c r="M77" s="86"/>
      <c r="N77" s="86"/>
    </row>
    <row r="78" spans="1:14" ht="15.75">
      <c r="A78" s="113"/>
      <c r="B78" s="114"/>
      <c r="C78" s="86"/>
      <c r="D78" s="86"/>
      <c r="E78" s="86"/>
      <c r="F78" s="86"/>
      <c r="G78" s="86"/>
      <c r="H78" s="86"/>
      <c r="I78" s="86"/>
      <c r="J78" s="86"/>
      <c r="K78" s="86"/>
      <c r="L78" s="86"/>
      <c r="M78" s="86"/>
      <c r="N78" s="86"/>
    </row>
    <row r="79" spans="1:12" ht="51">
      <c r="A79" s="58" t="s">
        <v>276</v>
      </c>
      <c r="B79" s="56" t="s">
        <v>68</v>
      </c>
      <c r="C79" s="19"/>
      <c r="D79" s="19"/>
      <c r="E79" s="33"/>
      <c r="F79" s="19"/>
      <c r="G79" s="19"/>
      <c r="J79" s="40" t="s">
        <v>808</v>
      </c>
      <c r="L79" s="20"/>
    </row>
    <row r="80" spans="1:16" ht="12.75">
      <c r="A80" s="8"/>
      <c r="B80" s="8" t="s">
        <v>3</v>
      </c>
      <c r="C80" s="8" t="s">
        <v>5</v>
      </c>
      <c r="D80" s="8" t="s">
        <v>4</v>
      </c>
      <c r="E80" s="8" t="s">
        <v>6</v>
      </c>
      <c r="F80" s="17" t="s">
        <v>274</v>
      </c>
      <c r="G80" s="17" t="s">
        <v>275</v>
      </c>
      <c r="H80" s="17" t="s">
        <v>802</v>
      </c>
      <c r="K80" s="271" t="s">
        <v>912</v>
      </c>
      <c r="L80" s="271"/>
      <c r="M80" s="271"/>
      <c r="N80" s="271"/>
      <c r="O80" s="271"/>
      <c r="P80" s="271"/>
    </row>
    <row r="81" spans="1:13" ht="12.75">
      <c r="A81" s="8" t="s">
        <v>52</v>
      </c>
      <c r="B81" s="8">
        <v>54.8</v>
      </c>
      <c r="C81" s="8">
        <v>59.2</v>
      </c>
      <c r="D81" s="8">
        <v>60.7</v>
      </c>
      <c r="E81" s="8">
        <v>59.8</v>
      </c>
      <c r="F81" s="17">
        <v>60.6</v>
      </c>
      <c r="G81" s="17">
        <v>50.8</v>
      </c>
      <c r="H81" s="50">
        <v>47.7</v>
      </c>
      <c r="K81" s="269" t="s">
        <v>294</v>
      </c>
      <c r="L81" s="269"/>
      <c r="M81" s="269"/>
    </row>
    <row r="82" spans="1:8" ht="12.75">
      <c r="A82" s="8" t="s">
        <v>53</v>
      </c>
      <c r="B82" s="8">
        <v>33</v>
      </c>
      <c r="C82" s="8">
        <v>21.6</v>
      </c>
      <c r="D82" s="8">
        <v>44.8</v>
      </c>
      <c r="E82" s="8">
        <v>48.6</v>
      </c>
      <c r="F82" s="17">
        <v>44</v>
      </c>
      <c r="G82" s="17">
        <v>34.8</v>
      </c>
      <c r="H82" s="17">
        <v>41.7</v>
      </c>
    </row>
    <row r="83" ht="12.75">
      <c r="G83" s="11"/>
    </row>
    <row r="84" ht="12.75">
      <c r="G84" s="11"/>
    </row>
    <row r="85" spans="1:10" ht="38.25">
      <c r="A85" s="58" t="s">
        <v>277</v>
      </c>
      <c r="B85" s="56" t="s">
        <v>68</v>
      </c>
      <c r="C85" s="19"/>
      <c r="D85" s="19"/>
      <c r="E85" s="19"/>
      <c r="F85" s="19"/>
      <c r="G85" s="33"/>
      <c r="J85" s="40" t="s">
        <v>808</v>
      </c>
    </row>
    <row r="86" spans="1:11" ht="12.75">
      <c r="A86" s="8"/>
      <c r="B86" s="8" t="s">
        <v>3</v>
      </c>
      <c r="C86" s="8" t="s">
        <v>5</v>
      </c>
      <c r="D86" s="8" t="s">
        <v>4</v>
      </c>
      <c r="E86" s="8" t="s">
        <v>6</v>
      </c>
      <c r="F86" s="17" t="s">
        <v>274</v>
      </c>
      <c r="G86" s="17" t="s">
        <v>275</v>
      </c>
      <c r="H86" s="17" t="s">
        <v>802</v>
      </c>
      <c r="K86" t="s">
        <v>57</v>
      </c>
    </row>
    <row r="87" spans="1:8" ht="12.75">
      <c r="A87" s="8" t="s">
        <v>53</v>
      </c>
      <c r="B87" s="8">
        <v>48</v>
      </c>
      <c r="C87" s="8">
        <v>48.4</v>
      </c>
      <c r="D87" s="8">
        <v>51.8</v>
      </c>
      <c r="E87" s="8">
        <v>46</v>
      </c>
      <c r="F87" s="17">
        <v>48.5</v>
      </c>
      <c r="G87" s="17">
        <v>39.9</v>
      </c>
      <c r="H87" s="17">
        <v>41.9</v>
      </c>
    </row>
    <row r="88" spans="1:8" ht="12.75">
      <c r="A88" s="8" t="s">
        <v>54</v>
      </c>
      <c r="B88" s="8">
        <v>51.7</v>
      </c>
      <c r="C88" s="8">
        <v>54.1</v>
      </c>
      <c r="D88" s="8">
        <v>54.4</v>
      </c>
      <c r="E88" s="8">
        <v>53.2</v>
      </c>
      <c r="F88" s="17">
        <v>43.9</v>
      </c>
      <c r="G88" s="17">
        <v>38.6</v>
      </c>
      <c r="H88" s="226">
        <v>38.9</v>
      </c>
    </row>
    <row r="89" spans="1:8" ht="12.75">
      <c r="A89" s="8" t="s">
        <v>41</v>
      </c>
      <c r="B89" s="8">
        <v>43.9</v>
      </c>
      <c r="C89" s="8">
        <v>43.1</v>
      </c>
      <c r="D89" s="8">
        <v>47.3</v>
      </c>
      <c r="E89" s="8">
        <v>40.5</v>
      </c>
      <c r="F89" s="17">
        <v>40.2</v>
      </c>
      <c r="G89" s="17">
        <v>33.1</v>
      </c>
      <c r="H89" s="17">
        <v>30.6</v>
      </c>
    </row>
    <row r="90" ht="12.75">
      <c r="G90" s="11"/>
    </row>
    <row r="91" ht="12.75">
      <c r="G91" s="11"/>
    </row>
    <row r="92" spans="1:12" ht="63.75">
      <c r="A92" s="5" t="s">
        <v>55</v>
      </c>
      <c r="B92" s="7" t="s">
        <v>69</v>
      </c>
      <c r="G92" s="11"/>
      <c r="J92" s="40" t="s">
        <v>808</v>
      </c>
      <c r="K92" s="269" t="s">
        <v>58</v>
      </c>
      <c r="L92" s="269"/>
    </row>
    <row r="93" spans="1:10" ht="12.75">
      <c r="A93" s="8"/>
      <c r="B93" s="8" t="s">
        <v>3</v>
      </c>
      <c r="C93" s="8" t="s">
        <v>5</v>
      </c>
      <c r="D93" s="8" t="s">
        <v>4</v>
      </c>
      <c r="E93" s="8" t="s">
        <v>6</v>
      </c>
      <c r="F93" s="3" t="s">
        <v>274</v>
      </c>
      <c r="G93" s="17" t="s">
        <v>275</v>
      </c>
      <c r="H93" s="17" t="s">
        <v>802</v>
      </c>
      <c r="I93" s="269"/>
      <c r="J93" s="269"/>
    </row>
    <row r="94" spans="1:8" ht="12.75">
      <c r="A94" s="8" t="s">
        <v>54</v>
      </c>
      <c r="B94" s="8">
        <v>93</v>
      </c>
      <c r="C94" s="8">
        <v>21</v>
      </c>
      <c r="D94" s="8">
        <v>122</v>
      </c>
      <c r="E94" s="8">
        <v>148</v>
      </c>
      <c r="F94" s="3">
        <v>126</v>
      </c>
      <c r="G94" s="17">
        <v>68</v>
      </c>
      <c r="H94" s="3">
        <v>58</v>
      </c>
    </row>
    <row r="95" spans="1:8" ht="12.75">
      <c r="A95" s="8" t="s">
        <v>53</v>
      </c>
      <c r="B95" s="8">
        <v>136</v>
      </c>
      <c r="C95" s="8">
        <v>123</v>
      </c>
      <c r="D95" s="8">
        <v>122</v>
      </c>
      <c r="E95" s="8">
        <v>122</v>
      </c>
      <c r="F95" s="3">
        <v>104</v>
      </c>
      <c r="G95" s="17">
        <v>81</v>
      </c>
      <c r="H95" s="3">
        <v>66</v>
      </c>
    </row>
    <row r="96" spans="1:8" ht="12.75">
      <c r="A96" s="8" t="s">
        <v>56</v>
      </c>
      <c r="B96" s="8"/>
      <c r="C96" s="8"/>
      <c r="D96" s="8"/>
      <c r="E96" s="8">
        <v>35</v>
      </c>
      <c r="F96" s="3">
        <v>15</v>
      </c>
      <c r="G96" s="11"/>
      <c r="H96" s="3"/>
    </row>
    <row r="97" spans="1:8" ht="12.75">
      <c r="A97" s="8" t="s">
        <v>41</v>
      </c>
      <c r="B97" s="8">
        <v>70</v>
      </c>
      <c r="C97" s="8">
        <v>67</v>
      </c>
      <c r="D97" s="8">
        <v>88</v>
      </c>
      <c r="E97" s="8">
        <v>69</v>
      </c>
      <c r="F97" s="3">
        <v>84</v>
      </c>
      <c r="G97" s="17">
        <v>53</v>
      </c>
      <c r="H97" s="3">
        <v>28</v>
      </c>
    </row>
    <row r="98" ht="12.75">
      <c r="G98" s="11"/>
    </row>
    <row r="99" ht="12.75">
      <c r="G99" s="11"/>
    </row>
    <row r="100" spans="1:2" ht="12.75">
      <c r="A100" s="95" t="s">
        <v>70</v>
      </c>
      <c r="B100" s="95"/>
    </row>
    <row r="101" spans="1:10" ht="102">
      <c r="A101" s="5" t="s">
        <v>898</v>
      </c>
      <c r="B101" s="7" t="s">
        <v>71</v>
      </c>
      <c r="J101" s="40" t="s">
        <v>808</v>
      </c>
    </row>
    <row r="102" ht="12.75">
      <c r="A102" s="10"/>
    </row>
    <row r="103" spans="1:7" ht="12.75">
      <c r="A103" s="6" t="s">
        <v>896</v>
      </c>
      <c r="B103" s="19"/>
      <c r="C103" s="19"/>
      <c r="D103" s="19"/>
      <c r="E103" s="19"/>
      <c r="F103" s="19"/>
      <c r="G103" s="19"/>
    </row>
    <row r="104" spans="1:14" ht="12.75">
      <c r="A104" s="8"/>
      <c r="B104" s="8" t="s">
        <v>3</v>
      </c>
      <c r="C104" s="8" t="s">
        <v>5</v>
      </c>
      <c r="D104" s="8" t="s">
        <v>4</v>
      </c>
      <c r="E104" s="8" t="s">
        <v>6</v>
      </c>
      <c r="F104" s="215" t="s">
        <v>274</v>
      </c>
      <c r="G104" s="17" t="s">
        <v>275</v>
      </c>
      <c r="H104" s="17" t="s">
        <v>802</v>
      </c>
      <c r="I104" s="272" t="s">
        <v>899</v>
      </c>
      <c r="J104" s="273"/>
      <c r="K104" s="273"/>
      <c r="L104" s="273"/>
      <c r="M104" s="273"/>
      <c r="N104" s="274"/>
    </row>
    <row r="105" spans="1:14" ht="12.75">
      <c r="A105" s="6" t="s">
        <v>72</v>
      </c>
      <c r="B105" s="8">
        <v>790</v>
      </c>
      <c r="C105" s="8">
        <v>641</v>
      </c>
      <c r="D105" s="8">
        <v>641</v>
      </c>
      <c r="E105" s="8">
        <v>788</v>
      </c>
      <c r="F105" s="215">
        <v>862</v>
      </c>
      <c r="G105" s="17">
        <v>582</v>
      </c>
      <c r="H105" s="3" t="s">
        <v>895</v>
      </c>
      <c r="I105" s="275"/>
      <c r="J105" s="276"/>
      <c r="K105" s="276"/>
      <c r="L105" s="276"/>
      <c r="M105" s="276"/>
      <c r="N105" s="277"/>
    </row>
    <row r="106" spans="1:14" ht="12.75">
      <c r="A106" s="6" t="s">
        <v>73</v>
      </c>
      <c r="B106" s="8">
        <v>660</v>
      </c>
      <c r="C106" s="8">
        <v>528</v>
      </c>
      <c r="D106" s="8">
        <v>536</v>
      </c>
      <c r="E106" s="8">
        <v>578</v>
      </c>
      <c r="F106" s="215">
        <v>569</v>
      </c>
      <c r="G106" s="17">
        <v>345</v>
      </c>
      <c r="H106" s="3" t="s">
        <v>895</v>
      </c>
      <c r="I106" s="275"/>
      <c r="J106" s="276"/>
      <c r="K106" s="276"/>
      <c r="L106" s="276"/>
      <c r="M106" s="276"/>
      <c r="N106" s="277"/>
    </row>
    <row r="107" spans="7:14" ht="12.75">
      <c r="G107" s="17"/>
      <c r="H107" s="3"/>
      <c r="I107" s="275"/>
      <c r="J107" s="276"/>
      <c r="K107" s="276"/>
      <c r="L107" s="276"/>
      <c r="M107" s="276"/>
      <c r="N107" s="277"/>
    </row>
    <row r="108" spans="1:14" ht="12.75">
      <c r="A108" s="6" t="s">
        <v>897</v>
      </c>
      <c r="G108" s="17"/>
      <c r="H108" s="3"/>
      <c r="I108" s="275"/>
      <c r="J108" s="276"/>
      <c r="K108" s="276"/>
      <c r="L108" s="276"/>
      <c r="M108" s="276"/>
      <c r="N108" s="277"/>
    </row>
    <row r="109" spans="1:14" ht="12.75">
      <c r="A109" s="8"/>
      <c r="B109" s="8" t="s">
        <v>3</v>
      </c>
      <c r="C109" s="8" t="s">
        <v>5</v>
      </c>
      <c r="D109" s="8" t="s">
        <v>4</v>
      </c>
      <c r="E109" s="8" t="s">
        <v>6</v>
      </c>
      <c r="F109" s="215" t="s">
        <v>274</v>
      </c>
      <c r="G109" s="17" t="s">
        <v>275</v>
      </c>
      <c r="H109" s="17" t="s">
        <v>802</v>
      </c>
      <c r="I109" s="275"/>
      <c r="J109" s="276"/>
      <c r="K109" s="276"/>
      <c r="L109" s="276"/>
      <c r="M109" s="276"/>
      <c r="N109" s="277"/>
    </row>
    <row r="110" spans="1:14" ht="12.75">
      <c r="A110" s="6" t="s">
        <v>72</v>
      </c>
      <c r="B110" s="8">
        <v>493</v>
      </c>
      <c r="C110" s="8">
        <v>479</v>
      </c>
      <c r="D110" s="8">
        <v>480</v>
      </c>
      <c r="E110" s="8">
        <v>497</v>
      </c>
      <c r="F110" s="215">
        <v>507</v>
      </c>
      <c r="G110" s="17">
        <v>331</v>
      </c>
      <c r="H110" s="3" t="s">
        <v>895</v>
      </c>
      <c r="I110" s="275"/>
      <c r="J110" s="276"/>
      <c r="K110" s="276"/>
      <c r="L110" s="276"/>
      <c r="M110" s="276"/>
      <c r="N110" s="277"/>
    </row>
    <row r="111" spans="1:14" ht="12.75">
      <c r="A111" s="80" t="s">
        <v>73</v>
      </c>
      <c r="B111" s="8">
        <v>380</v>
      </c>
      <c r="C111" s="8">
        <v>349</v>
      </c>
      <c r="D111" s="8">
        <v>336</v>
      </c>
      <c r="E111" s="8">
        <v>462</v>
      </c>
      <c r="F111" s="215">
        <v>323</v>
      </c>
      <c r="G111" s="3">
        <v>226</v>
      </c>
      <c r="H111" s="3" t="s">
        <v>895</v>
      </c>
      <c r="I111" s="278"/>
      <c r="J111" s="279"/>
      <c r="K111" s="279"/>
      <c r="L111" s="279"/>
      <c r="M111" s="279"/>
      <c r="N111" s="280"/>
    </row>
    <row r="114" spans="1:8" ht="89.25">
      <c r="A114" s="5" t="s">
        <v>74</v>
      </c>
      <c r="B114" s="7" t="s">
        <v>71</v>
      </c>
      <c r="H114" s="40" t="s">
        <v>808</v>
      </c>
    </row>
    <row r="116" spans="1:3" ht="12.75">
      <c r="A116" s="8" t="s">
        <v>75</v>
      </c>
      <c r="B116" s="8" t="s">
        <v>76</v>
      </c>
      <c r="C116" s="8"/>
    </row>
    <row r="117" spans="1:3" ht="12.75">
      <c r="A117" s="8">
        <v>100</v>
      </c>
      <c r="B117" s="8">
        <v>16.5</v>
      </c>
      <c r="C117" s="8">
        <v>2010</v>
      </c>
    </row>
    <row r="118" spans="1:3" ht="12.75">
      <c r="A118" s="8">
        <v>98.7</v>
      </c>
      <c r="B118" s="8">
        <v>0.13</v>
      </c>
      <c r="C118" s="8">
        <v>2005</v>
      </c>
    </row>
    <row r="121" spans="1:8" ht="63.75">
      <c r="A121" s="5" t="s">
        <v>77</v>
      </c>
      <c r="B121" s="7" t="s">
        <v>78</v>
      </c>
      <c r="H121" s="40" t="s">
        <v>808</v>
      </c>
    </row>
    <row r="123" spans="1:4" ht="51">
      <c r="A123" s="39" t="s">
        <v>79</v>
      </c>
      <c r="B123" s="1"/>
      <c r="C123" s="1"/>
      <c r="D123" s="1"/>
    </row>
    <row r="124" spans="2:8" ht="12.75">
      <c r="B124" s="8" t="s">
        <v>3</v>
      </c>
      <c r="C124" s="8" t="s">
        <v>5</v>
      </c>
      <c r="D124" s="8" t="s">
        <v>4</v>
      </c>
      <c r="E124" s="91" t="s">
        <v>6</v>
      </c>
      <c r="F124" s="3" t="s">
        <v>274</v>
      </c>
      <c r="G124" s="17" t="s">
        <v>275</v>
      </c>
      <c r="H124" s="214" t="s">
        <v>802</v>
      </c>
    </row>
    <row r="125" spans="2:8" ht="12.75">
      <c r="B125" s="8">
        <v>1314</v>
      </c>
      <c r="C125" s="8">
        <v>3307</v>
      </c>
      <c r="D125" s="8">
        <v>9756</v>
      </c>
      <c r="E125" s="8">
        <v>2812</v>
      </c>
      <c r="F125" s="3">
        <v>10073</v>
      </c>
      <c r="G125" s="3">
        <v>4313</v>
      </c>
      <c r="H125" s="83">
        <v>6133</v>
      </c>
    </row>
    <row r="128" spans="1:8" ht="38.25">
      <c r="A128" s="5" t="s">
        <v>80</v>
      </c>
      <c r="B128" s="7" t="s">
        <v>81</v>
      </c>
      <c r="H128" s="40" t="s">
        <v>580</v>
      </c>
    </row>
    <row r="129" spans="1:8" ht="12.75">
      <c r="A129" s="8"/>
      <c r="B129" s="8" t="s">
        <v>3</v>
      </c>
      <c r="C129" s="8" t="s">
        <v>5</v>
      </c>
      <c r="D129" s="8" t="s">
        <v>4</v>
      </c>
      <c r="E129" s="8" t="s">
        <v>6</v>
      </c>
      <c r="F129" s="3" t="s">
        <v>274</v>
      </c>
      <c r="G129" s="3" t="s">
        <v>275</v>
      </c>
      <c r="H129" s="3">
        <v>2010</v>
      </c>
    </row>
    <row r="130" spans="1:8" ht="25.5">
      <c r="A130" s="91" t="s">
        <v>82</v>
      </c>
      <c r="B130" s="8">
        <v>297</v>
      </c>
      <c r="C130" s="8">
        <v>324</v>
      </c>
      <c r="D130" s="8">
        <v>360</v>
      </c>
      <c r="E130" s="8">
        <v>398</v>
      </c>
      <c r="F130" s="3">
        <v>413</v>
      </c>
      <c r="G130" s="3">
        <v>402</v>
      </c>
      <c r="H130" s="3">
        <v>286</v>
      </c>
    </row>
    <row r="131" spans="1:8" ht="25.5">
      <c r="A131" s="91" t="s">
        <v>83</v>
      </c>
      <c r="B131" s="8">
        <v>47</v>
      </c>
      <c r="C131" s="8">
        <v>49</v>
      </c>
      <c r="D131" s="8">
        <v>53</v>
      </c>
      <c r="E131" s="8">
        <v>57</v>
      </c>
      <c r="F131" s="3">
        <v>57</v>
      </c>
      <c r="G131" s="3">
        <v>54</v>
      </c>
      <c r="H131" s="3">
        <v>32</v>
      </c>
    </row>
    <row r="134" spans="1:8" ht="89.25">
      <c r="A134" s="5" t="s">
        <v>84</v>
      </c>
      <c r="B134" s="7" t="s">
        <v>87</v>
      </c>
      <c r="H134" s="40" t="s">
        <v>580</v>
      </c>
    </row>
    <row r="135" spans="1:8" ht="12.75">
      <c r="A135" s="8"/>
      <c r="B135" s="8" t="s">
        <v>3</v>
      </c>
      <c r="C135" s="8" t="s">
        <v>5</v>
      </c>
      <c r="D135" s="8" t="s">
        <v>4</v>
      </c>
      <c r="E135" s="8" t="s">
        <v>6</v>
      </c>
      <c r="F135" s="3" t="s">
        <v>274</v>
      </c>
      <c r="G135" s="3" t="s">
        <v>275</v>
      </c>
      <c r="H135" s="17" t="s">
        <v>802</v>
      </c>
    </row>
    <row r="136" spans="1:8" ht="12.75">
      <c r="A136" s="8" t="s">
        <v>85</v>
      </c>
      <c r="B136" s="8">
        <v>15</v>
      </c>
      <c r="C136" s="8">
        <v>17</v>
      </c>
      <c r="D136" s="8">
        <v>21</v>
      </c>
      <c r="E136" s="8">
        <v>25</v>
      </c>
      <c r="F136" s="3">
        <v>25</v>
      </c>
      <c r="G136" s="3">
        <v>23</v>
      </c>
      <c r="H136" s="3">
        <v>28</v>
      </c>
    </row>
    <row r="137" spans="1:8" ht="12.75">
      <c r="A137" s="8" t="s">
        <v>86</v>
      </c>
      <c r="B137" s="8">
        <v>85</v>
      </c>
      <c r="C137" s="8">
        <v>83</v>
      </c>
      <c r="D137" s="8">
        <v>79</v>
      </c>
      <c r="E137" s="8">
        <v>75</v>
      </c>
      <c r="F137" s="3">
        <v>75</v>
      </c>
      <c r="G137" s="3">
        <v>77</v>
      </c>
      <c r="H137" s="3">
        <v>72</v>
      </c>
    </row>
  </sheetData>
  <mergeCells count="27">
    <mergeCell ref="K81:M81"/>
    <mergeCell ref="K92:L92"/>
    <mergeCell ref="A49:B49"/>
    <mergeCell ref="C49:G49"/>
    <mergeCell ref="H49:N49"/>
    <mergeCell ref="A50:B50"/>
    <mergeCell ref="C50:C52"/>
    <mergeCell ref="D50:D52"/>
    <mergeCell ref="E50:E52"/>
    <mergeCell ref="J50:J52"/>
    <mergeCell ref="L50:L52"/>
    <mergeCell ref="M50:M52"/>
    <mergeCell ref="F50:F52"/>
    <mergeCell ref="G50:G52"/>
    <mergeCell ref="H50:H52"/>
    <mergeCell ref="I50:I52"/>
    <mergeCell ref="K50:K52"/>
    <mergeCell ref="K80:P80"/>
    <mergeCell ref="I104:N111"/>
    <mergeCell ref="I93:J93"/>
    <mergeCell ref="A48:B48"/>
    <mergeCell ref="A61:N61"/>
    <mergeCell ref="A69:N69"/>
    <mergeCell ref="N50:N52"/>
    <mergeCell ref="A51:B51"/>
    <mergeCell ref="A52:B52"/>
    <mergeCell ref="A53:N5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3:G49"/>
  <sheetViews>
    <sheetView workbookViewId="0" topLeftCell="A7">
      <selection activeCell="J51" sqref="J51"/>
    </sheetView>
  </sheetViews>
  <sheetFormatPr defaultColWidth="9.140625" defaultRowHeight="12.75"/>
  <cols>
    <col min="1" max="1" width="28.00390625" style="0" customWidth="1"/>
  </cols>
  <sheetData>
    <row r="3" spans="1:7" ht="18">
      <c r="A3" s="188" t="s">
        <v>809</v>
      </c>
      <c r="B3" s="189"/>
      <c r="C3" s="189"/>
      <c r="D3" s="189"/>
      <c r="E3" s="189"/>
      <c r="F3" s="189"/>
      <c r="G3" s="189"/>
    </row>
    <row r="5" spans="1:5" ht="38.25">
      <c r="A5" s="5" t="s">
        <v>88</v>
      </c>
      <c r="B5" s="7" t="s">
        <v>89</v>
      </c>
      <c r="E5" s="39" t="s">
        <v>597</v>
      </c>
    </row>
    <row r="7" spans="1:2" ht="12.75">
      <c r="A7" s="8" t="s">
        <v>90</v>
      </c>
      <c r="B7" s="8">
        <v>36</v>
      </c>
    </row>
    <row r="8" spans="1:2" ht="12.75">
      <c r="A8" s="8" t="s">
        <v>91</v>
      </c>
      <c r="B8" s="8">
        <v>51</v>
      </c>
    </row>
    <row r="9" spans="1:2" ht="12.75">
      <c r="A9" s="8" t="s">
        <v>92</v>
      </c>
      <c r="B9" s="8">
        <v>11</v>
      </c>
    </row>
    <row r="10" spans="1:2" ht="12.75">
      <c r="A10" s="8" t="s">
        <v>93</v>
      </c>
      <c r="B10" s="8">
        <v>7</v>
      </c>
    </row>
    <row r="11" spans="1:2" ht="12.75">
      <c r="A11" s="8" t="s">
        <v>94</v>
      </c>
      <c r="B11" s="8">
        <v>110</v>
      </c>
    </row>
    <row r="12" spans="1:2" ht="12.75">
      <c r="A12" s="8" t="s">
        <v>95</v>
      </c>
      <c r="B12" s="8">
        <v>4</v>
      </c>
    </row>
    <row r="13" spans="1:2" ht="12.75">
      <c r="A13" s="8" t="s">
        <v>96</v>
      </c>
      <c r="B13" s="8">
        <v>4</v>
      </c>
    </row>
    <row r="14" spans="1:2" ht="12.75">
      <c r="A14" s="8" t="s">
        <v>97</v>
      </c>
      <c r="B14" s="8">
        <v>6</v>
      </c>
    </row>
    <row r="15" spans="1:2" ht="12.75">
      <c r="A15" s="8" t="s">
        <v>98</v>
      </c>
      <c r="B15" s="8">
        <v>3</v>
      </c>
    </row>
    <row r="16" spans="1:2" ht="12.75">
      <c r="A16" s="8" t="s">
        <v>99</v>
      </c>
      <c r="B16" s="8">
        <v>10</v>
      </c>
    </row>
    <row r="18" spans="1:2" ht="12.75">
      <c r="A18" s="19"/>
      <c r="B18" s="19"/>
    </row>
    <row r="19" spans="1:5" ht="38.25">
      <c r="A19" s="5" t="s">
        <v>913</v>
      </c>
      <c r="E19" s="39" t="s">
        <v>903</v>
      </c>
    </row>
    <row r="20" spans="1:2" ht="12.75">
      <c r="A20" s="3" t="s">
        <v>90</v>
      </c>
      <c r="B20" s="3">
        <v>37</v>
      </c>
    </row>
    <row r="21" spans="1:2" ht="12.75">
      <c r="A21" s="3" t="s">
        <v>91</v>
      </c>
      <c r="B21" s="17">
        <v>50</v>
      </c>
    </row>
    <row r="22" spans="1:2" ht="12.75">
      <c r="A22" s="3" t="s">
        <v>92</v>
      </c>
      <c r="B22" s="3">
        <v>11</v>
      </c>
    </row>
    <row r="23" spans="1:2" ht="12.75">
      <c r="A23" s="3" t="s">
        <v>93</v>
      </c>
      <c r="B23" s="3">
        <v>7</v>
      </c>
    </row>
    <row r="24" spans="1:2" ht="12.75">
      <c r="A24" s="3" t="s">
        <v>94</v>
      </c>
      <c r="B24" s="3">
        <v>109</v>
      </c>
    </row>
    <row r="25" spans="1:2" ht="12.75">
      <c r="A25" s="3" t="s">
        <v>95</v>
      </c>
      <c r="B25" s="3">
        <v>5</v>
      </c>
    </row>
    <row r="26" spans="1:2" ht="12.75">
      <c r="A26" s="3" t="s">
        <v>96</v>
      </c>
      <c r="B26" s="3">
        <v>4</v>
      </c>
    </row>
    <row r="27" spans="1:2" ht="12.75">
      <c r="A27" s="3" t="s">
        <v>97</v>
      </c>
      <c r="B27" s="3">
        <v>6</v>
      </c>
    </row>
    <row r="28" spans="1:2" ht="12.75">
      <c r="A28" s="3" t="s">
        <v>98</v>
      </c>
      <c r="B28" s="3">
        <v>3</v>
      </c>
    </row>
    <row r="29" spans="1:2" ht="12.75">
      <c r="A29" s="3" t="s">
        <v>99</v>
      </c>
      <c r="B29" s="3">
        <v>10</v>
      </c>
    </row>
    <row r="30" ht="12.75">
      <c r="B30">
        <f>SUM(B20:B29)</f>
        <v>242</v>
      </c>
    </row>
    <row r="32" spans="1:2" ht="12.75">
      <c r="A32" s="228"/>
      <c r="B32" s="229"/>
    </row>
    <row r="33" spans="1:5" ht="38.25">
      <c r="A33" s="7" t="s">
        <v>814</v>
      </c>
      <c r="E33" s="39" t="s">
        <v>813</v>
      </c>
    </row>
    <row r="34" spans="1:2" s="11" customFormat="1" ht="12.75">
      <c r="A34" s="232" t="s">
        <v>915</v>
      </c>
      <c r="B34" s="17"/>
    </row>
    <row r="35" spans="1:2" s="11" customFormat="1" ht="12.75">
      <c r="A35" s="233" t="s">
        <v>299</v>
      </c>
      <c r="B35" s="17">
        <v>242</v>
      </c>
    </row>
    <row r="36" spans="1:2" s="11" customFormat="1" ht="12.75">
      <c r="A36" s="233" t="s">
        <v>300</v>
      </c>
      <c r="B36" s="17">
        <v>2655</v>
      </c>
    </row>
    <row r="37" spans="1:2" s="11" customFormat="1" ht="25.5">
      <c r="A37" s="234" t="s">
        <v>301</v>
      </c>
      <c r="B37" s="17">
        <v>671</v>
      </c>
    </row>
    <row r="38" spans="1:2" s="11" customFormat="1" ht="12.75">
      <c r="A38" s="233" t="s">
        <v>302</v>
      </c>
      <c r="B38" s="235">
        <v>3568</v>
      </c>
    </row>
    <row r="39" spans="1:2" ht="12.75">
      <c r="A39" s="228"/>
      <c r="B39" s="229"/>
    </row>
    <row r="41" spans="1:6" ht="12.75">
      <c r="A41" s="43" t="s">
        <v>745</v>
      </c>
      <c r="B41" s="43"/>
      <c r="C41" s="43"/>
      <c r="D41" s="43"/>
      <c r="E41" s="43"/>
      <c r="F41" s="43"/>
    </row>
    <row r="43" spans="1:2" ht="12.75">
      <c r="A43" s="11"/>
      <c r="B43" s="11"/>
    </row>
    <row r="44" spans="1:2" ht="12.75">
      <c r="A44" s="236"/>
      <c r="B44" s="33"/>
    </row>
    <row r="45" spans="1:2" ht="12.75">
      <c r="A45" s="237"/>
      <c r="B45" s="33"/>
    </row>
    <row r="46" spans="1:2" ht="12.75">
      <c r="A46" s="237"/>
      <c r="B46" s="33"/>
    </row>
    <row r="47" spans="1:2" ht="12.75">
      <c r="A47" s="238"/>
      <c r="B47" s="33"/>
    </row>
    <row r="48" spans="1:2" ht="12.75">
      <c r="A48" s="237"/>
      <c r="B48" s="239"/>
    </row>
    <row r="49" spans="1:2" ht="12.75">
      <c r="A49" s="19"/>
      <c r="B49" s="19"/>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Z225"/>
  <sheetViews>
    <sheetView workbookViewId="0" topLeftCell="A217">
      <selection activeCell="K4" sqref="K4"/>
    </sheetView>
  </sheetViews>
  <sheetFormatPr defaultColWidth="9.140625" defaultRowHeight="12.75"/>
  <cols>
    <col min="1" max="1" width="22.57421875" style="0" customWidth="1"/>
    <col min="5" max="5" width="12.7109375" style="0" customWidth="1"/>
    <col min="6" max="6" width="14.140625" style="0" customWidth="1"/>
    <col min="7" max="7" width="11.140625" style="0" customWidth="1"/>
    <col min="8" max="8" width="14.57421875" style="0" customWidth="1"/>
    <col min="11" max="11" width="11.8515625" style="0" customWidth="1"/>
    <col min="19" max="19" width="14.140625" style="0" customWidth="1"/>
    <col min="21" max="21" width="18.28125" style="0" customWidth="1"/>
  </cols>
  <sheetData>
    <row r="1" spans="1:6" ht="18">
      <c r="A1" s="188" t="s">
        <v>809</v>
      </c>
      <c r="B1" s="189"/>
      <c r="C1" s="189"/>
      <c r="D1" s="189"/>
      <c r="E1" s="189"/>
      <c r="F1" s="189"/>
    </row>
    <row r="3" spans="1:6" ht="25.5">
      <c r="A3" s="5" t="s">
        <v>100</v>
      </c>
      <c r="B3" s="7" t="s">
        <v>101</v>
      </c>
      <c r="F3" s="39" t="s">
        <v>597</v>
      </c>
    </row>
    <row r="4" spans="1:11" s="11" customFormat="1" ht="38.25">
      <c r="A4" s="6"/>
      <c r="B4" s="91" t="s">
        <v>104</v>
      </c>
      <c r="C4" s="91" t="s">
        <v>105</v>
      </c>
      <c r="D4" s="91" t="s">
        <v>106</v>
      </c>
      <c r="E4" s="91" t="s">
        <v>107</v>
      </c>
      <c r="F4" s="91" t="s">
        <v>108</v>
      </c>
      <c r="G4" s="91" t="s">
        <v>109</v>
      </c>
      <c r="H4" s="12"/>
      <c r="I4" s="12"/>
      <c r="J4" s="12"/>
      <c r="K4" s="12"/>
    </row>
    <row r="5" spans="1:7" ht="12.75">
      <c r="A5" s="8" t="s">
        <v>102</v>
      </c>
      <c r="B5" s="8">
        <v>5299</v>
      </c>
      <c r="C5" s="8">
        <v>24439</v>
      </c>
      <c r="D5" s="8">
        <v>138478</v>
      </c>
      <c r="E5" s="8">
        <v>161692</v>
      </c>
      <c r="F5" s="8">
        <v>19512</v>
      </c>
      <c r="G5" s="8">
        <v>206401</v>
      </c>
    </row>
    <row r="6" spans="1:7" ht="12.75">
      <c r="A6" s="8" t="s">
        <v>103</v>
      </c>
      <c r="B6" s="8">
        <v>355</v>
      </c>
      <c r="C6" s="8">
        <v>4</v>
      </c>
      <c r="D6" s="8">
        <v>42</v>
      </c>
      <c r="E6" s="8">
        <v>9</v>
      </c>
      <c r="F6" s="8">
        <v>274</v>
      </c>
      <c r="G6" s="8">
        <v>4</v>
      </c>
    </row>
    <row r="8" spans="1:7" ht="12.75">
      <c r="A8" s="19"/>
      <c r="B8" s="19"/>
      <c r="C8" s="19"/>
      <c r="D8" s="19"/>
      <c r="E8" s="19"/>
      <c r="F8" s="19"/>
      <c r="G8" s="19"/>
    </row>
    <row r="9" spans="1:7" ht="25.5">
      <c r="A9" s="89" t="s">
        <v>100</v>
      </c>
      <c r="B9" s="19"/>
      <c r="C9" s="19"/>
      <c r="D9" s="19"/>
      <c r="E9" s="19"/>
      <c r="F9" s="59" t="s">
        <v>788</v>
      </c>
      <c r="G9" s="59"/>
    </row>
    <row r="10" spans="1:7" ht="38.25">
      <c r="A10" s="49"/>
      <c r="B10" s="50" t="s">
        <v>104</v>
      </c>
      <c r="C10" s="50" t="s">
        <v>105</v>
      </c>
      <c r="D10" s="50" t="s">
        <v>106</v>
      </c>
      <c r="E10" s="50" t="s">
        <v>107</v>
      </c>
      <c r="F10" s="50" t="s">
        <v>108</v>
      </c>
      <c r="G10" s="50" t="s">
        <v>109</v>
      </c>
    </row>
    <row r="11" spans="1:7" ht="12.75">
      <c r="A11" s="3" t="s">
        <v>102</v>
      </c>
      <c r="B11" s="3">
        <v>5266</v>
      </c>
      <c r="C11" s="3">
        <v>25067</v>
      </c>
      <c r="D11" s="3">
        <v>18864</v>
      </c>
      <c r="E11" s="3">
        <v>161361</v>
      </c>
      <c r="F11" s="3">
        <v>212395</v>
      </c>
      <c r="G11" s="3">
        <v>206403</v>
      </c>
    </row>
    <row r="12" spans="1:7" ht="12.75">
      <c r="A12" s="3" t="s">
        <v>103</v>
      </c>
      <c r="B12" s="3">
        <v>355</v>
      </c>
      <c r="C12" s="3">
        <v>4</v>
      </c>
      <c r="D12" s="3">
        <v>42</v>
      </c>
      <c r="E12" s="3">
        <v>9</v>
      </c>
      <c r="F12" s="3">
        <v>259</v>
      </c>
      <c r="G12" s="17">
        <v>4</v>
      </c>
    </row>
    <row r="13" spans="1:7" ht="12.75">
      <c r="A13" s="19"/>
      <c r="B13" s="19"/>
      <c r="C13" s="19"/>
      <c r="D13" s="19"/>
      <c r="E13" s="19"/>
      <c r="F13" s="19"/>
      <c r="G13" s="33"/>
    </row>
    <row r="14" spans="1:7" ht="12.75">
      <c r="A14" s="19"/>
      <c r="B14" s="19"/>
      <c r="C14" s="19"/>
      <c r="D14" s="19"/>
      <c r="E14" s="19"/>
      <c r="F14" s="19"/>
      <c r="G14" s="19"/>
    </row>
    <row r="15" spans="1:7" ht="25.5">
      <c r="A15" s="116" t="s">
        <v>789</v>
      </c>
      <c r="B15" s="283" t="s">
        <v>790</v>
      </c>
      <c r="C15" s="283"/>
      <c r="D15" s="283"/>
      <c r="E15" s="19"/>
      <c r="F15" s="59" t="s">
        <v>788</v>
      </c>
      <c r="G15" s="59"/>
    </row>
    <row r="16" spans="1:7" ht="25.5">
      <c r="A16" s="116" t="s">
        <v>791</v>
      </c>
      <c r="B16" s="284" t="s">
        <v>792</v>
      </c>
      <c r="C16" s="284"/>
      <c r="D16" s="284"/>
      <c r="E16" s="19"/>
      <c r="F16" s="19"/>
      <c r="G16" s="19"/>
    </row>
    <row r="17" spans="1:7" s="11" customFormat="1" ht="12.75">
      <c r="A17" s="55"/>
      <c r="B17" s="117"/>
      <c r="C17" s="117"/>
      <c r="D17" s="117"/>
      <c r="E17" s="33"/>
      <c r="F17" s="33"/>
      <c r="G17" s="33"/>
    </row>
    <row r="18" spans="1:7" s="11" customFormat="1" ht="12.75">
      <c r="A18" s="55"/>
      <c r="B18" s="117"/>
      <c r="C18" s="117"/>
      <c r="D18" s="117"/>
      <c r="E18" s="33"/>
      <c r="F18" s="33"/>
      <c r="G18" s="33"/>
    </row>
    <row r="19" spans="1:7" s="11" customFormat="1" ht="12.75">
      <c r="A19" s="55"/>
      <c r="B19" s="117"/>
      <c r="C19" s="117"/>
      <c r="D19" s="117"/>
      <c r="E19" s="33"/>
      <c r="F19" s="33"/>
      <c r="G19" s="33"/>
    </row>
    <row r="20" spans="1:6" ht="38.25">
      <c r="A20" s="5" t="s">
        <v>110</v>
      </c>
      <c r="B20" s="7" t="s">
        <v>111</v>
      </c>
      <c r="D20" s="12"/>
      <c r="F20" s="39" t="s">
        <v>597</v>
      </c>
    </row>
    <row r="21" spans="1:2" ht="12.75">
      <c r="A21" s="8" t="s">
        <v>41</v>
      </c>
      <c r="B21" s="8">
        <v>65</v>
      </c>
    </row>
    <row r="22" spans="1:2" ht="12.75">
      <c r="A22" s="8" t="s">
        <v>113</v>
      </c>
      <c r="B22" s="8">
        <v>56</v>
      </c>
    </row>
    <row r="23" spans="1:2" ht="12.75">
      <c r="A23" s="8" t="s">
        <v>40</v>
      </c>
      <c r="B23" s="8">
        <v>50</v>
      </c>
    </row>
    <row r="24" spans="1:2" ht="12.75">
      <c r="A24" s="8" t="s">
        <v>112</v>
      </c>
      <c r="B24" s="8">
        <v>50</v>
      </c>
    </row>
    <row r="25" spans="1:2" ht="12.75">
      <c r="A25" s="8" t="s">
        <v>114</v>
      </c>
      <c r="B25" s="8">
        <v>47</v>
      </c>
    </row>
    <row r="26" spans="1:2" ht="12.75">
      <c r="A26" s="8" t="s">
        <v>115</v>
      </c>
      <c r="B26" s="8">
        <v>43</v>
      </c>
    </row>
    <row r="27" spans="1:2" ht="12.75">
      <c r="A27" s="8" t="s">
        <v>116</v>
      </c>
      <c r="B27" s="8">
        <v>35</v>
      </c>
    </row>
    <row r="28" spans="1:2" ht="12.75">
      <c r="A28" s="8" t="s">
        <v>117</v>
      </c>
      <c r="B28" s="8">
        <v>32</v>
      </c>
    </row>
    <row r="29" spans="1:2" ht="12.75">
      <c r="A29" s="8" t="s">
        <v>118</v>
      </c>
      <c r="B29" s="8">
        <v>30</v>
      </c>
    </row>
    <row r="30" spans="1:2" ht="12.75">
      <c r="A30" s="8" t="s">
        <v>119</v>
      </c>
      <c r="B30" s="8">
        <v>28</v>
      </c>
    </row>
    <row r="31" spans="1:2" ht="12.75">
      <c r="A31" s="8" t="s">
        <v>120</v>
      </c>
      <c r="B31" s="8">
        <v>26</v>
      </c>
    </row>
    <row r="32" spans="1:2" ht="12.75">
      <c r="A32" s="8" t="s">
        <v>121</v>
      </c>
      <c r="B32" s="8">
        <v>25</v>
      </c>
    </row>
    <row r="33" spans="1:2" ht="12.75">
      <c r="A33" s="8" t="s">
        <v>122</v>
      </c>
      <c r="B33" s="8">
        <v>23</v>
      </c>
    </row>
    <row r="34" spans="1:2" ht="12.75">
      <c r="A34" s="8" t="s">
        <v>123</v>
      </c>
      <c r="B34" s="8">
        <v>21</v>
      </c>
    </row>
    <row r="35" spans="1:2" ht="12.75">
      <c r="A35" s="8" t="s">
        <v>124</v>
      </c>
      <c r="B35" s="8">
        <v>19</v>
      </c>
    </row>
    <row r="36" spans="1:2" ht="12.75">
      <c r="A36" s="8" t="s">
        <v>434</v>
      </c>
      <c r="B36" s="8">
        <v>19</v>
      </c>
    </row>
    <row r="37" spans="1:2" ht="12.75">
      <c r="A37" s="8" t="s">
        <v>125</v>
      </c>
      <c r="B37" s="8">
        <v>19</v>
      </c>
    </row>
    <row r="38" spans="1:2" ht="12.75">
      <c r="A38" s="8" t="s">
        <v>126</v>
      </c>
      <c r="B38" s="8">
        <v>18</v>
      </c>
    </row>
    <row r="39" spans="1:2" ht="12.75">
      <c r="A39" s="8" t="s">
        <v>127</v>
      </c>
      <c r="B39" s="8">
        <v>17</v>
      </c>
    </row>
    <row r="40" spans="1:2" ht="12.75">
      <c r="A40" s="8" t="s">
        <v>432</v>
      </c>
      <c r="B40" s="8">
        <v>16</v>
      </c>
    </row>
    <row r="41" spans="1:2" ht="12.75">
      <c r="A41" s="8" t="s">
        <v>128</v>
      </c>
      <c r="B41" s="8">
        <v>13</v>
      </c>
    </row>
    <row r="42" spans="1:2" ht="12.75">
      <c r="A42" s="8" t="s">
        <v>129</v>
      </c>
      <c r="B42" s="8">
        <v>12</v>
      </c>
    </row>
    <row r="43" spans="1:2" ht="12.75">
      <c r="A43" s="8" t="s">
        <v>130</v>
      </c>
      <c r="B43" s="8">
        <v>9</v>
      </c>
    </row>
    <row r="44" spans="1:2" ht="12.75">
      <c r="A44" s="8" t="s">
        <v>131</v>
      </c>
      <c r="B44" s="8">
        <v>8</v>
      </c>
    </row>
    <row r="45" spans="1:2" ht="12.75">
      <c r="A45" s="8" t="s">
        <v>132</v>
      </c>
      <c r="B45" s="8">
        <v>5</v>
      </c>
    </row>
    <row r="46" spans="1:2" ht="12.75">
      <c r="A46" s="8" t="s">
        <v>613</v>
      </c>
      <c r="B46" s="8">
        <v>2</v>
      </c>
    </row>
    <row r="49" spans="1:6" ht="51">
      <c r="A49" s="89" t="s">
        <v>807</v>
      </c>
      <c r="B49" s="11" t="s">
        <v>274</v>
      </c>
      <c r="C49" s="11" t="s">
        <v>275</v>
      </c>
      <c r="D49" s="11"/>
      <c r="E49" s="11"/>
      <c r="F49" s="13" t="s">
        <v>787</v>
      </c>
    </row>
    <row r="50" spans="1:6" ht="12.75">
      <c r="A50" s="17" t="s">
        <v>125</v>
      </c>
      <c r="B50" s="17">
        <v>8</v>
      </c>
      <c r="C50" s="17">
        <v>10</v>
      </c>
      <c r="D50" s="11"/>
      <c r="E50" s="11"/>
      <c r="F50" s="11"/>
    </row>
    <row r="51" spans="1:6" ht="12.75">
      <c r="A51" s="17" t="s">
        <v>124</v>
      </c>
      <c r="B51" s="17">
        <v>28</v>
      </c>
      <c r="C51" s="17">
        <v>14</v>
      </c>
      <c r="D51" s="11"/>
      <c r="E51" s="11"/>
      <c r="F51" s="11"/>
    </row>
    <row r="52" spans="1:6" ht="12.75">
      <c r="A52" s="17" t="s">
        <v>129</v>
      </c>
      <c r="B52" s="17">
        <v>2</v>
      </c>
      <c r="C52" s="17">
        <v>4</v>
      </c>
      <c r="D52" s="11"/>
      <c r="E52" s="11"/>
      <c r="F52" s="11"/>
    </row>
    <row r="53" spans="1:6" ht="12.75">
      <c r="A53" s="17" t="s">
        <v>112</v>
      </c>
      <c r="B53" s="17">
        <v>6</v>
      </c>
      <c r="C53" s="17">
        <v>10</v>
      </c>
      <c r="D53" s="11"/>
      <c r="E53" s="11"/>
      <c r="F53" s="11"/>
    </row>
    <row r="54" spans="1:6" ht="12.75">
      <c r="A54" s="17" t="s">
        <v>126</v>
      </c>
      <c r="B54" s="17">
        <v>10</v>
      </c>
      <c r="C54" s="17">
        <v>7</v>
      </c>
      <c r="D54" s="11"/>
      <c r="E54" s="11"/>
      <c r="F54" s="11"/>
    </row>
    <row r="55" spans="1:6" ht="12.75">
      <c r="A55" s="17" t="s">
        <v>114</v>
      </c>
      <c r="B55" s="17">
        <v>12</v>
      </c>
      <c r="C55" s="17">
        <v>7</v>
      </c>
      <c r="D55" s="11"/>
      <c r="E55" s="11"/>
      <c r="F55" s="11"/>
    </row>
    <row r="56" spans="1:6" ht="12.75">
      <c r="A56" s="17" t="s">
        <v>115</v>
      </c>
      <c r="B56" s="17">
        <v>0</v>
      </c>
      <c r="C56" s="17">
        <v>2</v>
      </c>
      <c r="D56" s="11"/>
      <c r="E56" s="11"/>
      <c r="F56" s="11"/>
    </row>
    <row r="57" spans="1:6" ht="12.75">
      <c r="A57" s="17" t="s">
        <v>117</v>
      </c>
      <c r="B57" s="17">
        <v>5</v>
      </c>
      <c r="C57" s="17">
        <v>15</v>
      </c>
      <c r="D57" s="11"/>
      <c r="E57" s="11"/>
      <c r="F57" s="11"/>
    </row>
    <row r="58" spans="1:6" ht="12.75">
      <c r="A58" s="17" t="s">
        <v>123</v>
      </c>
      <c r="B58" s="17">
        <v>7</v>
      </c>
      <c r="C58" s="17">
        <v>1</v>
      </c>
      <c r="D58" s="11"/>
      <c r="E58" s="11"/>
      <c r="F58" s="11"/>
    </row>
    <row r="59" spans="1:6" ht="12.75">
      <c r="A59" s="17" t="s">
        <v>38</v>
      </c>
      <c r="B59" s="17">
        <v>1</v>
      </c>
      <c r="C59" s="17"/>
      <c r="D59" s="11"/>
      <c r="E59" s="11"/>
      <c r="F59" s="11"/>
    </row>
    <row r="60" spans="1:6" ht="12.75">
      <c r="A60" s="17" t="s">
        <v>793</v>
      </c>
      <c r="B60" s="17">
        <v>4</v>
      </c>
      <c r="C60" s="17">
        <v>1</v>
      </c>
      <c r="D60" s="11"/>
      <c r="E60" s="11"/>
      <c r="F60" s="11"/>
    </row>
    <row r="61" spans="1:6" ht="12.75">
      <c r="A61" s="17" t="s">
        <v>116</v>
      </c>
      <c r="B61" s="17">
        <v>16</v>
      </c>
      <c r="C61" s="17">
        <v>5</v>
      </c>
      <c r="D61" s="11"/>
      <c r="E61" s="11"/>
      <c r="F61" s="11"/>
    </row>
    <row r="62" spans="1:6" ht="12.75">
      <c r="A62" s="17" t="s">
        <v>430</v>
      </c>
      <c r="B62" s="17">
        <v>9</v>
      </c>
      <c r="C62" s="17">
        <v>6</v>
      </c>
      <c r="D62" s="11"/>
      <c r="E62" s="11"/>
      <c r="F62" s="11"/>
    </row>
    <row r="63" spans="1:6" ht="12.75">
      <c r="A63" s="17" t="s">
        <v>127</v>
      </c>
      <c r="B63" s="17">
        <v>5</v>
      </c>
      <c r="C63" s="17">
        <v>2</v>
      </c>
      <c r="D63" s="11"/>
      <c r="E63" s="11"/>
      <c r="F63" s="11"/>
    </row>
    <row r="64" spans="1:6" ht="12.75">
      <c r="A64" s="17" t="s">
        <v>128</v>
      </c>
      <c r="B64" s="17">
        <v>1</v>
      </c>
      <c r="C64" s="17"/>
      <c r="D64" s="11"/>
      <c r="E64" s="11"/>
      <c r="F64" s="11"/>
    </row>
    <row r="65" spans="1:6" ht="12.75">
      <c r="A65" s="17" t="s">
        <v>118</v>
      </c>
      <c r="B65" s="17">
        <v>43</v>
      </c>
      <c r="C65" s="17">
        <v>13</v>
      </c>
      <c r="D65" s="11"/>
      <c r="E65" s="11"/>
      <c r="F65" s="11"/>
    </row>
    <row r="66" spans="1:6" ht="12.75">
      <c r="A66" s="17" t="s">
        <v>119</v>
      </c>
      <c r="B66" s="17">
        <v>3</v>
      </c>
      <c r="C66" s="17"/>
      <c r="D66" s="11"/>
      <c r="E66" s="11"/>
      <c r="F66" s="11"/>
    </row>
    <row r="67" spans="1:6" ht="12.75">
      <c r="A67" s="17" t="s">
        <v>431</v>
      </c>
      <c r="B67" s="17">
        <v>1</v>
      </c>
      <c r="C67" s="17">
        <v>1</v>
      </c>
      <c r="D67" s="11"/>
      <c r="E67" s="11"/>
      <c r="F67" s="11"/>
    </row>
    <row r="68" spans="1:6" ht="12.75">
      <c r="A68" s="17" t="s">
        <v>432</v>
      </c>
      <c r="B68" s="17">
        <v>2</v>
      </c>
      <c r="C68" s="17">
        <v>4</v>
      </c>
      <c r="D68" s="11"/>
      <c r="E68" s="11"/>
      <c r="F68" s="11"/>
    </row>
    <row r="69" spans="1:6" ht="12.75">
      <c r="A69" s="17" t="s">
        <v>122</v>
      </c>
      <c r="B69" s="17">
        <v>12</v>
      </c>
      <c r="C69" s="17">
        <v>4</v>
      </c>
      <c r="D69" s="11"/>
      <c r="E69" s="11"/>
      <c r="F69" s="11"/>
    </row>
    <row r="70" spans="1:6" ht="12.75">
      <c r="A70" s="17" t="s">
        <v>433</v>
      </c>
      <c r="B70" s="17">
        <v>10</v>
      </c>
      <c r="C70" s="17">
        <v>1</v>
      </c>
      <c r="D70" s="11"/>
      <c r="E70" s="11"/>
      <c r="F70" s="11"/>
    </row>
    <row r="71" spans="1:6" ht="12.75">
      <c r="A71" s="17" t="s">
        <v>434</v>
      </c>
      <c r="B71" s="17">
        <v>12</v>
      </c>
      <c r="C71" s="17">
        <v>12</v>
      </c>
      <c r="D71" s="11"/>
      <c r="E71" s="11"/>
      <c r="F71" s="11"/>
    </row>
    <row r="72" spans="1:6" ht="12.75">
      <c r="A72" s="17" t="s">
        <v>120</v>
      </c>
      <c r="B72" s="17">
        <v>9</v>
      </c>
      <c r="C72" s="17">
        <v>2</v>
      </c>
      <c r="D72" s="11"/>
      <c r="E72" s="11"/>
      <c r="F72" s="11"/>
    </row>
    <row r="73" spans="1:6" ht="12.75">
      <c r="A73" s="17" t="s">
        <v>132</v>
      </c>
      <c r="B73" s="17">
        <v>17</v>
      </c>
      <c r="C73" s="17">
        <v>2</v>
      </c>
      <c r="D73" s="11"/>
      <c r="E73" s="11"/>
      <c r="F73" s="11"/>
    </row>
    <row r="74" spans="1:6" ht="12.75">
      <c r="A74" s="17" t="s">
        <v>613</v>
      </c>
      <c r="B74" s="17"/>
      <c r="C74" s="17">
        <v>9</v>
      </c>
      <c r="D74" s="11"/>
      <c r="E74" s="11"/>
      <c r="F74" s="11"/>
    </row>
    <row r="75" spans="1:6" ht="12.75">
      <c r="A75" s="17" t="s">
        <v>40</v>
      </c>
      <c r="B75" s="17">
        <v>14</v>
      </c>
      <c r="C75" s="17">
        <v>12</v>
      </c>
      <c r="D75" s="11"/>
      <c r="E75" s="11"/>
      <c r="F75" s="11"/>
    </row>
    <row r="76" spans="1:6" ht="12.75">
      <c r="A76" s="17" t="s">
        <v>435</v>
      </c>
      <c r="B76" s="17">
        <v>3</v>
      </c>
      <c r="C76" s="17"/>
      <c r="D76" s="11"/>
      <c r="E76" s="11"/>
      <c r="F76" s="11"/>
    </row>
    <row r="77" spans="1:6" ht="12.75">
      <c r="A77" s="48" t="s">
        <v>436</v>
      </c>
      <c r="B77" s="90">
        <f>SUM(B50:B76)</f>
        <v>240</v>
      </c>
      <c r="C77" s="48">
        <f>SUM(C50:C76)</f>
        <v>144</v>
      </c>
      <c r="D77" s="11"/>
      <c r="E77" s="11"/>
      <c r="F77" s="11"/>
    </row>
    <row r="80" spans="1:6" ht="38.25">
      <c r="A80" s="5" t="s">
        <v>133</v>
      </c>
      <c r="B80" s="7" t="s">
        <v>111</v>
      </c>
      <c r="D80" s="12"/>
      <c r="F80" s="39" t="s">
        <v>597</v>
      </c>
    </row>
    <row r="81" spans="1:5" ht="12.75">
      <c r="A81" s="8"/>
      <c r="B81" s="8" t="s">
        <v>3</v>
      </c>
      <c r="C81" s="8" t="s">
        <v>5</v>
      </c>
      <c r="D81" s="8" t="s">
        <v>4</v>
      </c>
      <c r="E81" s="8" t="s">
        <v>6</v>
      </c>
    </row>
    <row r="82" spans="1:5" ht="12.75">
      <c r="A82" s="8" t="s">
        <v>134</v>
      </c>
      <c r="B82" s="8">
        <v>74</v>
      </c>
      <c r="C82" s="8">
        <v>152</v>
      </c>
      <c r="D82" s="8">
        <v>26</v>
      </c>
      <c r="E82" s="8">
        <v>5</v>
      </c>
    </row>
    <row r="83" spans="1:5" ht="12.75">
      <c r="A83" s="8" t="s">
        <v>135</v>
      </c>
      <c r="B83" s="8">
        <v>197</v>
      </c>
      <c r="C83" s="8">
        <v>120</v>
      </c>
      <c r="D83" s="8">
        <v>7</v>
      </c>
      <c r="E83" s="8">
        <v>21</v>
      </c>
    </row>
    <row r="84" spans="1:5" ht="12.75">
      <c r="A84" s="8" t="s">
        <v>136</v>
      </c>
      <c r="B84" s="8">
        <v>36</v>
      </c>
      <c r="C84" s="8">
        <v>15</v>
      </c>
      <c r="D84" s="8">
        <v>6</v>
      </c>
      <c r="E84" s="8">
        <v>5</v>
      </c>
    </row>
    <row r="85" spans="1:5" ht="12.75">
      <c r="A85" s="8" t="s">
        <v>137</v>
      </c>
      <c r="B85" s="8">
        <v>12</v>
      </c>
      <c r="C85" s="8">
        <v>6</v>
      </c>
      <c r="D85" s="8">
        <v>1</v>
      </c>
      <c r="E85" s="8">
        <v>5</v>
      </c>
    </row>
    <row r="88" spans="1:6" ht="51">
      <c r="A88" s="89" t="s">
        <v>133</v>
      </c>
      <c r="B88" s="11"/>
      <c r="C88" s="11"/>
      <c r="D88" s="11"/>
      <c r="E88" s="11"/>
      <c r="F88" s="13" t="s">
        <v>796</v>
      </c>
    </row>
    <row r="89" spans="1:6" ht="12.75">
      <c r="A89" s="49"/>
      <c r="B89" s="285" t="s">
        <v>274</v>
      </c>
      <c r="C89" s="285"/>
      <c r="D89" s="286" t="s">
        <v>275</v>
      </c>
      <c r="E89" s="287"/>
      <c r="F89" s="11"/>
    </row>
    <row r="90" spans="1:6" ht="12.75">
      <c r="A90" s="49"/>
      <c r="B90" s="17" t="s">
        <v>794</v>
      </c>
      <c r="C90" s="17" t="s">
        <v>795</v>
      </c>
      <c r="D90" s="50" t="s">
        <v>794</v>
      </c>
      <c r="E90" s="50" t="s">
        <v>795</v>
      </c>
      <c r="F90" s="11"/>
    </row>
    <row r="91" spans="1:6" ht="12.75">
      <c r="A91" s="17" t="s">
        <v>134</v>
      </c>
      <c r="B91" s="17">
        <v>35</v>
      </c>
      <c r="C91" s="17">
        <v>141</v>
      </c>
      <c r="D91" s="17">
        <v>17</v>
      </c>
      <c r="E91" s="50">
        <v>85.3</v>
      </c>
      <c r="F91" s="11"/>
    </row>
    <row r="92" spans="1:6" ht="12.75">
      <c r="A92" s="17" t="s">
        <v>135</v>
      </c>
      <c r="B92" s="17">
        <v>108</v>
      </c>
      <c r="C92" s="17">
        <v>2823.8</v>
      </c>
      <c r="D92" s="17">
        <v>85</v>
      </c>
      <c r="E92" s="17">
        <v>2309.5</v>
      </c>
      <c r="F92" s="11"/>
    </row>
    <row r="93" spans="1:6" ht="12.75">
      <c r="A93" s="17" t="s">
        <v>136</v>
      </c>
      <c r="B93" s="17">
        <v>5</v>
      </c>
      <c r="C93" s="17">
        <v>30.9</v>
      </c>
      <c r="D93" s="17">
        <v>8</v>
      </c>
      <c r="E93" s="17">
        <v>35.2</v>
      </c>
      <c r="F93" s="11"/>
    </row>
    <row r="94" spans="1:6" ht="12.75">
      <c r="A94" s="17" t="s">
        <v>137</v>
      </c>
      <c r="B94" s="17">
        <v>6</v>
      </c>
      <c r="C94" s="17">
        <v>21</v>
      </c>
      <c r="D94" s="17">
        <v>3</v>
      </c>
      <c r="E94" s="17">
        <v>24.4</v>
      </c>
      <c r="F94" s="11"/>
    </row>
    <row r="98" spans="1:6" ht="25.5">
      <c r="A98" s="5" t="s">
        <v>138</v>
      </c>
      <c r="B98" s="7" t="s">
        <v>139</v>
      </c>
      <c r="F98" s="39" t="s">
        <v>597</v>
      </c>
    </row>
    <row r="100" spans="1:2" ht="12.75">
      <c r="A100" s="8" t="s">
        <v>140</v>
      </c>
      <c r="B100" s="8">
        <v>247</v>
      </c>
    </row>
    <row r="101" spans="1:2" ht="12.75">
      <c r="A101" s="8" t="s">
        <v>141</v>
      </c>
      <c r="B101" s="8">
        <v>4</v>
      </c>
    </row>
    <row r="102" spans="1:2" ht="12.75">
      <c r="A102" s="8" t="s">
        <v>107</v>
      </c>
      <c r="B102" s="8">
        <v>9</v>
      </c>
    </row>
    <row r="103" spans="1:2" ht="12.75">
      <c r="A103" s="8" t="s">
        <v>142</v>
      </c>
      <c r="B103" s="8">
        <v>23</v>
      </c>
    </row>
    <row r="104" spans="1:2" ht="12.75">
      <c r="A104" s="8" t="s">
        <v>143</v>
      </c>
      <c r="B104" s="8">
        <v>3</v>
      </c>
    </row>
    <row r="105" spans="1:2" ht="12.75">
      <c r="A105" s="8" t="s">
        <v>144</v>
      </c>
      <c r="B105" s="8">
        <v>4</v>
      </c>
    </row>
    <row r="106" spans="1:2" ht="12.75">
      <c r="A106" s="8" t="s">
        <v>145</v>
      </c>
      <c r="B106" s="8">
        <v>9</v>
      </c>
    </row>
    <row r="107" spans="1:2" ht="12.75">
      <c r="A107" s="8" t="s">
        <v>106</v>
      </c>
      <c r="B107" s="8">
        <v>37</v>
      </c>
    </row>
    <row r="108" spans="1:2" ht="12.75">
      <c r="A108" s="19"/>
      <c r="B108" s="19"/>
    </row>
    <row r="109" spans="1:2" ht="12.75">
      <c r="A109" s="19"/>
      <c r="B109" s="19"/>
    </row>
    <row r="110" ht="63.75">
      <c r="E110" s="13" t="s">
        <v>799</v>
      </c>
    </row>
    <row r="111" spans="1:3" ht="25.5">
      <c r="A111" s="116" t="s">
        <v>797</v>
      </c>
      <c r="B111" s="3" t="s">
        <v>798</v>
      </c>
      <c r="C111" s="3"/>
    </row>
    <row r="114" spans="1:6" ht="38.25">
      <c r="A114" s="89" t="s">
        <v>138</v>
      </c>
      <c r="B114" s="14"/>
      <c r="F114" s="13" t="s">
        <v>799</v>
      </c>
    </row>
    <row r="115" spans="1:3" ht="12.75">
      <c r="A115" s="3"/>
      <c r="B115" s="3" t="s">
        <v>794</v>
      </c>
      <c r="C115" s="3" t="s">
        <v>800</v>
      </c>
    </row>
    <row r="116" spans="1:3" ht="12.75">
      <c r="A116" s="3" t="s">
        <v>140</v>
      </c>
      <c r="B116" s="3">
        <v>237</v>
      </c>
      <c r="C116" s="3">
        <v>210621.3</v>
      </c>
    </row>
    <row r="117" spans="1:3" ht="12.75">
      <c r="A117" s="3" t="s">
        <v>141</v>
      </c>
      <c r="B117" s="3">
        <v>4</v>
      </c>
      <c r="C117" s="3">
        <v>25067</v>
      </c>
    </row>
    <row r="118" spans="1:3" ht="12.75">
      <c r="A118" s="3" t="s">
        <v>107</v>
      </c>
      <c r="B118" s="3">
        <v>9</v>
      </c>
      <c r="C118" s="3">
        <v>161361</v>
      </c>
    </row>
    <row r="119" spans="1:3" ht="12.75">
      <c r="A119" s="3" t="s">
        <v>142</v>
      </c>
      <c r="B119" s="3">
        <v>24</v>
      </c>
      <c r="C119" s="3">
        <v>1146</v>
      </c>
    </row>
    <row r="120" spans="1:3" ht="12.75">
      <c r="A120" s="3" t="s">
        <v>143</v>
      </c>
      <c r="B120" s="3">
        <v>3</v>
      </c>
      <c r="C120" s="3">
        <v>10319</v>
      </c>
    </row>
    <row r="121" spans="1:3" ht="12.75">
      <c r="A121" s="3" t="s">
        <v>144</v>
      </c>
      <c r="B121" s="3">
        <v>4</v>
      </c>
      <c r="C121" s="3">
        <v>16361</v>
      </c>
    </row>
    <row r="122" spans="1:3" ht="12.75">
      <c r="A122" s="3" t="s">
        <v>145</v>
      </c>
      <c r="B122" s="3">
        <v>9</v>
      </c>
      <c r="C122" s="3">
        <v>289</v>
      </c>
    </row>
    <row r="123" spans="1:3" ht="12.75">
      <c r="A123" s="3" t="s">
        <v>106</v>
      </c>
      <c r="B123" s="3">
        <v>37</v>
      </c>
      <c r="C123" s="3">
        <v>174351.8</v>
      </c>
    </row>
    <row r="125" ht="12.75">
      <c r="A125" t="s">
        <v>159</v>
      </c>
    </row>
    <row r="127" spans="1:6" ht="38.25">
      <c r="A127" s="5" t="s">
        <v>149</v>
      </c>
      <c r="B127" s="7" t="s">
        <v>146</v>
      </c>
      <c r="F127" s="39" t="s">
        <v>597</v>
      </c>
    </row>
    <row r="128" spans="1:5" ht="25.5">
      <c r="A128" s="8"/>
      <c r="B128" s="91" t="s">
        <v>147</v>
      </c>
      <c r="C128" s="91" t="s">
        <v>150</v>
      </c>
      <c r="D128" s="91" t="s">
        <v>151</v>
      </c>
      <c r="E128" s="91" t="s">
        <v>152</v>
      </c>
    </row>
    <row r="129" spans="1:5" ht="12.75">
      <c r="A129" s="8" t="s">
        <v>153</v>
      </c>
      <c r="B129" s="8">
        <v>7</v>
      </c>
      <c r="C129" s="8">
        <v>15</v>
      </c>
      <c r="D129" s="8">
        <v>1</v>
      </c>
      <c r="E129" s="8"/>
    </row>
    <row r="130" spans="1:5" ht="12.75">
      <c r="A130" s="8" t="s">
        <v>154</v>
      </c>
      <c r="B130" s="8">
        <v>12</v>
      </c>
      <c r="C130" s="8">
        <v>4</v>
      </c>
      <c r="D130" s="8">
        <v>4</v>
      </c>
      <c r="E130" s="8">
        <v>9</v>
      </c>
    </row>
    <row r="131" spans="1:5" ht="12.75">
      <c r="A131" s="8" t="s">
        <v>155</v>
      </c>
      <c r="B131" s="8">
        <v>23</v>
      </c>
      <c r="C131" s="8">
        <v>3</v>
      </c>
      <c r="D131" s="8"/>
      <c r="E131" s="8">
        <v>8</v>
      </c>
    </row>
    <row r="132" spans="1:5" ht="12.75">
      <c r="A132" s="8" t="s">
        <v>156</v>
      </c>
      <c r="B132" s="8">
        <v>8</v>
      </c>
      <c r="C132" s="8"/>
      <c r="D132" s="8"/>
      <c r="E132" s="8">
        <v>5</v>
      </c>
    </row>
    <row r="133" spans="1:5" ht="12.75">
      <c r="A133" s="8" t="s">
        <v>157</v>
      </c>
      <c r="B133" s="8">
        <v>5</v>
      </c>
      <c r="C133" s="8">
        <v>4</v>
      </c>
      <c r="D133" s="8">
        <v>1</v>
      </c>
      <c r="E133" s="8">
        <v>1</v>
      </c>
    </row>
    <row r="134" spans="1:5" ht="12.75">
      <c r="A134" s="8" t="s">
        <v>158</v>
      </c>
      <c r="B134" s="8"/>
      <c r="C134" s="8">
        <v>1</v>
      </c>
      <c r="D134" s="8">
        <v>2</v>
      </c>
      <c r="E134" s="8"/>
    </row>
    <row r="135" spans="1:5" ht="12.75">
      <c r="A135" s="7" t="s">
        <v>160</v>
      </c>
      <c r="B135" s="7"/>
      <c r="C135" s="7"/>
      <c r="D135" s="7"/>
      <c r="E135" s="7"/>
    </row>
    <row r="138" spans="1:3" ht="38.25">
      <c r="A138" s="39" t="s">
        <v>606</v>
      </c>
      <c r="B138" s="288" t="s">
        <v>605</v>
      </c>
      <c r="C138" s="288"/>
    </row>
    <row r="139" spans="1:3" ht="12.75">
      <c r="A139" s="1"/>
      <c r="B139" s="8" t="s">
        <v>6</v>
      </c>
      <c r="C139" s="3" t="s">
        <v>274</v>
      </c>
    </row>
    <row r="140" spans="1:3" ht="12.75">
      <c r="A140" s="1"/>
      <c r="B140" s="8">
        <v>53.9</v>
      </c>
      <c r="C140" s="3">
        <v>58.8</v>
      </c>
    </row>
    <row r="143" spans="1:16" ht="38.25">
      <c r="A143" s="5" t="s">
        <v>410</v>
      </c>
      <c r="B143" s="7" t="s">
        <v>411</v>
      </c>
      <c r="H143" s="16" t="s">
        <v>426</v>
      </c>
      <c r="I143" s="16"/>
      <c r="J143" s="16"/>
      <c r="K143" s="16"/>
      <c r="N143" s="271"/>
      <c r="O143" s="271"/>
      <c r="P143" s="271"/>
    </row>
    <row r="144" spans="1:11" ht="12.75">
      <c r="A144" s="8" t="s">
        <v>427</v>
      </c>
      <c r="B144" s="8"/>
      <c r="C144" s="8"/>
      <c r="D144" s="8"/>
      <c r="E144" s="8"/>
      <c r="F144" s="3"/>
      <c r="G144" s="3"/>
      <c r="H144" s="16" t="s">
        <v>420</v>
      </c>
      <c r="I144" s="16"/>
      <c r="J144" s="16"/>
      <c r="K144" s="16"/>
    </row>
    <row r="145" spans="1:11" ht="12.75">
      <c r="A145" s="8"/>
      <c r="B145" s="8" t="s">
        <v>412</v>
      </c>
      <c r="C145" s="8" t="s">
        <v>413</v>
      </c>
      <c r="D145" s="8" t="s">
        <v>414</v>
      </c>
      <c r="E145" s="8" t="s">
        <v>415</v>
      </c>
      <c r="F145" s="3" t="s">
        <v>752</v>
      </c>
      <c r="G145" s="3" t="s">
        <v>866</v>
      </c>
      <c r="H145" s="16" t="s">
        <v>421</v>
      </c>
      <c r="I145" s="16"/>
      <c r="J145" s="16"/>
      <c r="K145" s="16"/>
    </row>
    <row r="146" spans="1:11" ht="12.75">
      <c r="A146" s="8" t="s">
        <v>416</v>
      </c>
      <c r="B146" s="8">
        <v>392.2</v>
      </c>
      <c r="C146" s="8">
        <v>394.4</v>
      </c>
      <c r="D146" s="8">
        <v>428.1</v>
      </c>
      <c r="E146" s="8">
        <v>406.9</v>
      </c>
      <c r="F146" s="3">
        <v>402.4</v>
      </c>
      <c r="G146" s="3">
        <v>402.4</v>
      </c>
      <c r="H146" s="16" t="s">
        <v>422</v>
      </c>
      <c r="I146" s="16"/>
      <c r="J146" s="16"/>
      <c r="K146" s="16"/>
    </row>
    <row r="147" spans="1:11" ht="12.75">
      <c r="A147" s="8" t="s">
        <v>417</v>
      </c>
      <c r="B147" s="8">
        <v>569.6</v>
      </c>
      <c r="C147" s="8">
        <v>555.2</v>
      </c>
      <c r="D147" s="8">
        <v>569.2</v>
      </c>
      <c r="E147" s="8">
        <v>578.3</v>
      </c>
      <c r="F147" s="3">
        <v>560.7</v>
      </c>
      <c r="G147" s="3">
        <v>560.7</v>
      </c>
      <c r="H147" s="16" t="s">
        <v>423</v>
      </c>
      <c r="I147" s="16"/>
      <c r="J147" s="16"/>
      <c r="K147" s="16"/>
    </row>
    <row r="148" spans="1:11" ht="12.75">
      <c r="A148" s="8" t="s">
        <v>418</v>
      </c>
      <c r="B148" s="8">
        <v>290.2</v>
      </c>
      <c r="C148" s="8">
        <v>288.7</v>
      </c>
      <c r="D148" s="8">
        <v>278.2</v>
      </c>
      <c r="E148" s="8">
        <v>269.9</v>
      </c>
      <c r="F148" s="3">
        <v>269.1</v>
      </c>
      <c r="G148" s="3">
        <v>269.1</v>
      </c>
      <c r="H148" s="16" t="s">
        <v>424</v>
      </c>
      <c r="I148" s="16"/>
      <c r="J148" s="16"/>
      <c r="K148" s="16"/>
    </row>
    <row r="149" spans="1:11" ht="12.75">
      <c r="A149" s="8" t="s">
        <v>419</v>
      </c>
      <c r="B149" s="8">
        <v>310</v>
      </c>
      <c r="C149" s="8">
        <v>315.6</v>
      </c>
      <c r="D149" s="8">
        <v>239.2</v>
      </c>
      <c r="E149" s="8">
        <v>228.4</v>
      </c>
      <c r="F149" s="3">
        <v>221.5</v>
      </c>
      <c r="G149" s="3">
        <v>221.5</v>
      </c>
      <c r="H149" s="16" t="s">
        <v>425</v>
      </c>
      <c r="I149" s="16"/>
      <c r="J149" s="16"/>
      <c r="K149" s="16"/>
    </row>
    <row r="150" spans="1:11" ht="12.75">
      <c r="A150" s="3"/>
      <c r="B150" s="3"/>
      <c r="C150" s="3"/>
      <c r="D150" s="3"/>
      <c r="E150" s="3"/>
      <c r="F150" s="3"/>
      <c r="G150" s="3"/>
      <c r="H150" s="16" t="s">
        <v>864</v>
      </c>
      <c r="I150" s="16"/>
      <c r="J150" s="16"/>
      <c r="K150" s="16"/>
    </row>
    <row r="151" spans="1:7" ht="12.75">
      <c r="A151" s="3"/>
      <c r="B151" s="3"/>
      <c r="C151" s="3"/>
      <c r="D151" s="3"/>
      <c r="E151" s="3"/>
      <c r="F151" s="3"/>
      <c r="G151" s="3"/>
    </row>
    <row r="152" spans="1:7" ht="12.75">
      <c r="A152" s="3"/>
      <c r="B152" s="3"/>
      <c r="C152" s="3"/>
      <c r="D152" s="3"/>
      <c r="E152" s="3"/>
      <c r="F152" s="3"/>
      <c r="G152" s="3"/>
    </row>
    <row r="153" spans="1:12" ht="12.75">
      <c r="A153" s="8" t="s">
        <v>428</v>
      </c>
      <c r="B153" s="8"/>
      <c r="C153" s="8"/>
      <c r="D153" s="8"/>
      <c r="E153" s="8"/>
      <c r="F153" s="3"/>
      <c r="G153" s="3"/>
      <c r="H153" s="289" t="s">
        <v>868</v>
      </c>
      <c r="I153" s="290"/>
      <c r="J153" s="290"/>
      <c r="K153" s="290"/>
      <c r="L153" s="290"/>
    </row>
    <row r="154" spans="1:12" ht="12.75">
      <c r="A154" s="8"/>
      <c r="B154" s="8" t="s">
        <v>412</v>
      </c>
      <c r="C154" s="8" t="s">
        <v>413</v>
      </c>
      <c r="D154" s="8" t="s">
        <v>414</v>
      </c>
      <c r="E154" s="8" t="s">
        <v>415</v>
      </c>
      <c r="F154" s="3" t="s">
        <v>867</v>
      </c>
      <c r="G154" s="3" t="s">
        <v>751</v>
      </c>
      <c r="H154" s="291"/>
      <c r="I154" s="290"/>
      <c r="J154" s="290"/>
      <c r="K154" s="290"/>
      <c r="L154" s="290"/>
    </row>
    <row r="155" spans="1:12" ht="12.75">
      <c r="A155" s="8" t="s">
        <v>416</v>
      </c>
      <c r="B155" s="8">
        <v>160.9</v>
      </c>
      <c r="C155" s="8">
        <v>179.7</v>
      </c>
      <c r="D155" s="8">
        <v>390.3</v>
      </c>
      <c r="E155" s="8">
        <v>393.5</v>
      </c>
      <c r="F155" s="3">
        <v>388.1</v>
      </c>
      <c r="G155" s="3">
        <v>388.1</v>
      </c>
      <c r="H155" s="291"/>
      <c r="I155" s="290"/>
      <c r="J155" s="290"/>
      <c r="K155" s="290"/>
      <c r="L155" s="290"/>
    </row>
    <row r="156" spans="1:12" ht="12.75">
      <c r="A156" s="8" t="s">
        <v>417</v>
      </c>
      <c r="B156" s="8">
        <v>449.2</v>
      </c>
      <c r="C156" s="8">
        <v>426.9</v>
      </c>
      <c r="D156" s="8">
        <v>634.9</v>
      </c>
      <c r="E156" s="8">
        <v>613.9</v>
      </c>
      <c r="F156" s="3">
        <v>603</v>
      </c>
      <c r="G156" s="3">
        <v>603</v>
      </c>
      <c r="H156" s="291"/>
      <c r="I156" s="290"/>
      <c r="J156" s="290"/>
      <c r="K156" s="290"/>
      <c r="L156" s="290"/>
    </row>
    <row r="157" spans="1:12" ht="12.75">
      <c r="A157" s="8" t="s">
        <v>418</v>
      </c>
      <c r="B157" s="8">
        <v>199.5</v>
      </c>
      <c r="C157" s="8">
        <v>207.6</v>
      </c>
      <c r="D157" s="8">
        <v>219.8</v>
      </c>
      <c r="E157" s="8">
        <v>222.2</v>
      </c>
      <c r="F157" s="3">
        <v>219.6</v>
      </c>
      <c r="G157" s="3">
        <v>219.6</v>
      </c>
      <c r="H157" s="291"/>
      <c r="I157" s="290"/>
      <c r="J157" s="290"/>
      <c r="K157" s="290"/>
      <c r="L157" s="290"/>
    </row>
    <row r="158" spans="1:12" ht="12.75">
      <c r="A158" s="8" t="s">
        <v>419</v>
      </c>
      <c r="B158" s="8">
        <v>390.7</v>
      </c>
      <c r="C158" s="8">
        <v>403.2</v>
      </c>
      <c r="D158" s="8">
        <v>434.8</v>
      </c>
      <c r="E158" s="8">
        <v>437.1</v>
      </c>
      <c r="F158" s="3">
        <v>442.4</v>
      </c>
      <c r="G158" s="3">
        <v>442.4</v>
      </c>
      <c r="H158" s="291"/>
      <c r="I158" s="290"/>
      <c r="J158" s="290"/>
      <c r="K158" s="290"/>
      <c r="L158" s="290"/>
    </row>
    <row r="159" spans="1:12" ht="12.75">
      <c r="A159" s="3"/>
      <c r="B159" s="3"/>
      <c r="C159" s="3"/>
      <c r="D159" s="3"/>
      <c r="E159" s="3"/>
      <c r="F159" s="3"/>
      <c r="G159" s="3"/>
      <c r="H159" s="291"/>
      <c r="I159" s="290"/>
      <c r="J159" s="290"/>
      <c r="K159" s="290"/>
      <c r="L159" s="290"/>
    </row>
    <row r="160" spans="1:12" ht="12.75">
      <c r="A160" s="3"/>
      <c r="B160" s="3"/>
      <c r="C160" s="3"/>
      <c r="D160" s="3"/>
      <c r="E160" s="3"/>
      <c r="F160" s="3"/>
      <c r="G160" s="3"/>
      <c r="H160" s="291"/>
      <c r="I160" s="290"/>
      <c r="J160" s="290"/>
      <c r="K160" s="290"/>
      <c r="L160" s="290"/>
    </row>
    <row r="161" spans="1:12" ht="12.75">
      <c r="A161" s="119" t="s">
        <v>429</v>
      </c>
      <c r="B161" s="119"/>
      <c r="C161" s="119"/>
      <c r="D161" s="119"/>
      <c r="E161" s="119"/>
      <c r="F161" s="3"/>
      <c r="G161" s="3"/>
      <c r="H161" s="291"/>
      <c r="I161" s="290"/>
      <c r="J161" s="290"/>
      <c r="K161" s="290"/>
      <c r="L161" s="290"/>
    </row>
    <row r="162" spans="1:12" ht="12.75">
      <c r="A162" s="119"/>
      <c r="B162" s="119" t="s">
        <v>412</v>
      </c>
      <c r="C162" s="119" t="s">
        <v>413</v>
      </c>
      <c r="D162" s="119" t="s">
        <v>414</v>
      </c>
      <c r="E162" s="119" t="s">
        <v>415</v>
      </c>
      <c r="F162" s="3" t="s">
        <v>752</v>
      </c>
      <c r="G162" s="3" t="s">
        <v>751</v>
      </c>
      <c r="H162" s="292"/>
      <c r="I162" s="269"/>
      <c r="J162" s="269"/>
      <c r="K162" s="269"/>
      <c r="L162" s="269"/>
    </row>
    <row r="163" spans="1:12" ht="12.75">
      <c r="A163" s="119" t="s">
        <v>416</v>
      </c>
      <c r="B163" s="119">
        <v>6.8</v>
      </c>
      <c r="C163" s="119">
        <v>6.1</v>
      </c>
      <c r="D163" s="119">
        <v>11.2</v>
      </c>
      <c r="E163" s="119">
        <v>12.4</v>
      </c>
      <c r="F163" s="3">
        <v>14.7</v>
      </c>
      <c r="G163" s="3">
        <v>14.7</v>
      </c>
      <c r="H163" s="292"/>
      <c r="I163" s="269"/>
      <c r="J163" s="269"/>
      <c r="K163" s="269"/>
      <c r="L163" s="269"/>
    </row>
    <row r="164" spans="1:7" ht="12.75">
      <c r="A164" s="119" t="s">
        <v>417</v>
      </c>
      <c r="B164" s="119">
        <v>9.4</v>
      </c>
      <c r="C164" s="119">
        <v>8.9</v>
      </c>
      <c r="D164" s="119">
        <v>19.4</v>
      </c>
      <c r="E164" s="119">
        <v>20.5</v>
      </c>
      <c r="F164" s="3">
        <v>20.3</v>
      </c>
      <c r="G164" s="3">
        <v>20.3</v>
      </c>
    </row>
    <row r="165" spans="1:7" ht="12.75">
      <c r="A165" s="119" t="s">
        <v>418</v>
      </c>
      <c r="B165" s="119">
        <v>7.2</v>
      </c>
      <c r="C165" s="119">
        <v>7.2</v>
      </c>
      <c r="D165" s="119">
        <v>5.2</v>
      </c>
      <c r="E165" s="119">
        <v>8.6</v>
      </c>
      <c r="F165" s="3">
        <v>10.5</v>
      </c>
      <c r="G165" s="3">
        <v>10.5</v>
      </c>
    </row>
    <row r="166" spans="1:7" ht="12.75">
      <c r="A166" s="119" t="s">
        <v>419</v>
      </c>
      <c r="B166" s="119">
        <v>6.5</v>
      </c>
      <c r="C166" s="119">
        <v>6.8</v>
      </c>
      <c r="D166" s="119">
        <v>15.7</v>
      </c>
      <c r="E166" s="119">
        <v>12.6</v>
      </c>
      <c r="F166" s="3">
        <v>10.3</v>
      </c>
      <c r="G166" s="3">
        <v>10.3</v>
      </c>
    </row>
    <row r="167" spans="1:6" ht="12.75">
      <c r="A167" s="19"/>
      <c r="B167" s="19"/>
      <c r="C167" s="19"/>
      <c r="D167" s="19"/>
      <c r="E167" s="19"/>
      <c r="F167" s="19"/>
    </row>
    <row r="168" spans="1:6" ht="12.75">
      <c r="A168" s="19"/>
      <c r="B168" s="19"/>
      <c r="C168" s="19"/>
      <c r="D168" s="19"/>
      <c r="E168" s="19"/>
      <c r="F168" s="19"/>
    </row>
    <row r="169" spans="1:7" ht="12.75">
      <c r="A169" s="118" t="s">
        <v>620</v>
      </c>
      <c r="B169" s="17" t="s">
        <v>623</v>
      </c>
      <c r="C169" s="115" t="s">
        <v>801</v>
      </c>
      <c r="D169" s="115"/>
      <c r="E169" s="115"/>
      <c r="F169" s="115"/>
      <c r="G169" s="115"/>
    </row>
    <row r="170" spans="1:7" ht="12.75">
      <c r="A170" s="33"/>
      <c r="B170" s="17"/>
      <c r="C170" s="17" t="s">
        <v>274</v>
      </c>
      <c r="D170" s="17" t="s">
        <v>275</v>
      </c>
      <c r="E170" s="17" t="s">
        <v>802</v>
      </c>
      <c r="F170" s="3"/>
      <c r="G170" s="3"/>
    </row>
    <row r="171" spans="1:7" ht="51">
      <c r="A171" s="55" t="s">
        <v>621</v>
      </c>
      <c r="B171" s="3"/>
      <c r="C171" s="3" t="s">
        <v>624</v>
      </c>
      <c r="D171" s="3">
        <v>1.13</v>
      </c>
      <c r="E171" s="283" t="s">
        <v>803</v>
      </c>
      <c r="F171" s="4"/>
      <c r="G171" s="4" t="s">
        <v>626</v>
      </c>
    </row>
    <row r="172" spans="1:7" ht="25.5">
      <c r="A172" s="55" t="s">
        <v>622</v>
      </c>
      <c r="B172" s="3"/>
      <c r="C172" s="3" t="s">
        <v>625</v>
      </c>
      <c r="D172" s="3">
        <v>1.14</v>
      </c>
      <c r="E172" s="283"/>
      <c r="F172" s="3"/>
      <c r="G172" s="3"/>
    </row>
    <row r="173" spans="1:6" ht="12.75">
      <c r="A173" s="55"/>
      <c r="B173" s="19"/>
      <c r="C173" s="19"/>
      <c r="D173" s="19"/>
      <c r="E173" s="19"/>
      <c r="F173" s="19"/>
    </row>
    <row r="174" spans="1:6" ht="12.75">
      <c r="A174" s="55"/>
      <c r="B174" s="19"/>
      <c r="C174" s="19"/>
      <c r="D174" s="19"/>
      <c r="E174" s="19"/>
      <c r="F174" s="19"/>
    </row>
    <row r="175" spans="1:20" ht="63.75">
      <c r="A175" s="58" t="s">
        <v>627</v>
      </c>
      <c r="B175" s="57" t="s">
        <v>628</v>
      </c>
      <c r="C175" s="294" t="s">
        <v>629</v>
      </c>
      <c r="D175" s="294"/>
      <c r="E175" s="19"/>
      <c r="F175" s="19"/>
      <c r="S175" s="13" t="s">
        <v>804</v>
      </c>
      <c r="T175" s="13" t="s">
        <v>626</v>
      </c>
    </row>
    <row r="176" spans="1:18" ht="12.75">
      <c r="A176" s="91"/>
      <c r="B176" s="8"/>
      <c r="C176" s="8"/>
      <c r="D176" s="8"/>
      <c r="E176" s="8"/>
      <c r="F176" s="8"/>
      <c r="G176" s="8"/>
      <c r="H176" s="8"/>
      <c r="I176" s="8"/>
      <c r="J176" s="8"/>
      <c r="K176" s="8"/>
      <c r="L176" s="8"/>
      <c r="M176" s="8"/>
      <c r="N176" s="8"/>
      <c r="O176" s="8"/>
      <c r="P176" s="8"/>
      <c r="Q176" s="8"/>
      <c r="R176" s="8"/>
    </row>
    <row r="177" spans="1:21" ht="12.75">
      <c r="A177" s="8">
        <v>1989</v>
      </c>
      <c r="B177" s="8">
        <v>1991</v>
      </c>
      <c r="C177" s="8">
        <v>1992</v>
      </c>
      <c r="D177" s="8">
        <v>1993</v>
      </c>
      <c r="E177" s="8">
        <v>1994</v>
      </c>
      <c r="F177" s="8">
        <v>1995</v>
      </c>
      <c r="G177" s="8">
        <v>1996</v>
      </c>
      <c r="H177" s="8">
        <v>1997</v>
      </c>
      <c r="I177" s="8">
        <v>1998</v>
      </c>
      <c r="J177" s="8">
        <v>1999</v>
      </c>
      <c r="K177" s="8">
        <v>2000</v>
      </c>
      <c r="L177" s="8">
        <v>2001</v>
      </c>
      <c r="M177" s="8">
        <v>2002</v>
      </c>
      <c r="N177" s="8">
        <v>2003</v>
      </c>
      <c r="O177" s="8">
        <v>2004</v>
      </c>
      <c r="P177" s="8">
        <v>2005</v>
      </c>
      <c r="Q177" s="8">
        <v>2006</v>
      </c>
      <c r="R177" s="8">
        <v>2007</v>
      </c>
      <c r="S177" s="11">
        <v>2008</v>
      </c>
      <c r="T177" s="11">
        <v>2009</v>
      </c>
      <c r="U177" s="55" t="s">
        <v>802</v>
      </c>
    </row>
    <row r="178" spans="1:21" ht="12.75">
      <c r="A178" s="8">
        <v>1.44</v>
      </c>
      <c r="B178" s="8">
        <v>1.19</v>
      </c>
      <c r="C178" s="8">
        <v>1.16</v>
      </c>
      <c r="D178" s="8">
        <v>1.02</v>
      </c>
      <c r="E178" s="8">
        <v>0.73</v>
      </c>
      <c r="F178" s="8">
        <v>1.78</v>
      </c>
      <c r="G178" s="8">
        <v>1.76</v>
      </c>
      <c r="H178" s="8">
        <v>1.29</v>
      </c>
      <c r="I178" s="8">
        <v>2.28</v>
      </c>
      <c r="J178" s="8">
        <v>2.68</v>
      </c>
      <c r="K178" s="8">
        <v>1.7</v>
      </c>
      <c r="L178" s="8">
        <v>2.84</v>
      </c>
      <c r="M178" s="8">
        <v>2.55</v>
      </c>
      <c r="N178" s="8">
        <v>2.01</v>
      </c>
      <c r="O178" s="8">
        <v>2.4</v>
      </c>
      <c r="P178" s="8">
        <v>2.79</v>
      </c>
      <c r="Q178" s="8">
        <v>2.01</v>
      </c>
      <c r="R178" s="8">
        <v>2.43</v>
      </c>
      <c r="S178" s="11" t="s">
        <v>630</v>
      </c>
      <c r="T178" t="s">
        <v>805</v>
      </c>
      <c r="U178" s="270" t="s">
        <v>803</v>
      </c>
    </row>
    <row r="179" ht="12.75">
      <c r="U179" s="270"/>
    </row>
    <row r="180" ht="12.75">
      <c r="U180" s="269"/>
    </row>
    <row r="181" ht="12.75">
      <c r="U181" s="269"/>
    </row>
    <row r="182" ht="12.75">
      <c r="U182" s="269"/>
    </row>
    <row r="183" spans="1:8" ht="51">
      <c r="A183" s="5" t="s">
        <v>598</v>
      </c>
      <c r="B183" s="7" t="s">
        <v>161</v>
      </c>
      <c r="C183" s="294" t="s">
        <v>597</v>
      </c>
      <c r="D183" s="294"/>
      <c r="E183" s="294"/>
      <c r="F183" s="13" t="s">
        <v>801</v>
      </c>
      <c r="G183" s="14"/>
      <c r="H183" s="14"/>
    </row>
    <row r="184" spans="2:8" ht="25.5">
      <c r="B184" s="91" t="s">
        <v>3</v>
      </c>
      <c r="C184" s="91" t="s">
        <v>5</v>
      </c>
      <c r="D184" s="91" t="s">
        <v>162</v>
      </c>
      <c r="E184" s="91" t="s">
        <v>6</v>
      </c>
      <c r="F184" s="4" t="s">
        <v>274</v>
      </c>
      <c r="G184" s="50" t="s">
        <v>275</v>
      </c>
      <c r="H184" s="50" t="s">
        <v>802</v>
      </c>
    </row>
    <row r="185" spans="2:8" ht="76.5">
      <c r="B185" s="8">
        <v>66.7</v>
      </c>
      <c r="C185" s="8">
        <v>57.5</v>
      </c>
      <c r="D185" s="8"/>
      <c r="E185" s="8">
        <v>55.7</v>
      </c>
      <c r="F185" s="3">
        <v>53.5</v>
      </c>
      <c r="G185" s="17">
        <v>65</v>
      </c>
      <c r="H185" s="4" t="s">
        <v>803</v>
      </c>
    </row>
    <row r="188" spans="1:8" ht="51">
      <c r="A188" s="5" t="s">
        <v>163</v>
      </c>
      <c r="B188" s="7" t="s">
        <v>164</v>
      </c>
      <c r="C188" s="294" t="s">
        <v>597</v>
      </c>
      <c r="D188" s="294"/>
      <c r="E188" s="294"/>
      <c r="F188" s="13" t="s">
        <v>602</v>
      </c>
      <c r="G188" s="14"/>
      <c r="H188" s="14"/>
    </row>
    <row r="189" spans="1:8" ht="12.75">
      <c r="A189" s="8"/>
      <c r="B189" s="8" t="s">
        <v>3</v>
      </c>
      <c r="C189" s="8" t="s">
        <v>5</v>
      </c>
      <c r="D189" s="8" t="s">
        <v>4</v>
      </c>
      <c r="E189" s="8">
        <v>2007</v>
      </c>
      <c r="F189" s="3" t="s">
        <v>274</v>
      </c>
      <c r="G189" s="17" t="s">
        <v>275</v>
      </c>
      <c r="H189" s="17" t="s">
        <v>802</v>
      </c>
    </row>
    <row r="190" spans="1:8" ht="45" customHeight="1">
      <c r="A190" s="8" t="s">
        <v>165</v>
      </c>
      <c r="B190" s="8">
        <v>1.6</v>
      </c>
      <c r="C190" s="8">
        <v>2.07</v>
      </c>
      <c r="D190" s="8">
        <v>1.4</v>
      </c>
      <c r="E190" s="8">
        <v>1.11</v>
      </c>
      <c r="F190" s="3">
        <v>1.63</v>
      </c>
      <c r="G190" s="17">
        <v>0.86</v>
      </c>
      <c r="H190" s="295" t="s">
        <v>803</v>
      </c>
    </row>
    <row r="191" spans="1:8" ht="81" customHeight="1">
      <c r="A191" s="8" t="s">
        <v>166</v>
      </c>
      <c r="B191" s="8">
        <v>2.27</v>
      </c>
      <c r="C191" s="8">
        <v>2.223</v>
      </c>
      <c r="D191" s="8">
        <v>1.8</v>
      </c>
      <c r="E191" s="8">
        <v>2.2</v>
      </c>
      <c r="F191" s="3">
        <v>2.1</v>
      </c>
      <c r="G191" s="17">
        <v>1.93</v>
      </c>
      <c r="H191" s="297"/>
    </row>
    <row r="194" spans="1:11" ht="89.25">
      <c r="A194" s="5" t="s">
        <v>167</v>
      </c>
      <c r="B194" s="7" t="s">
        <v>164</v>
      </c>
      <c r="C194" s="293" t="s">
        <v>597</v>
      </c>
      <c r="D194" s="293"/>
      <c r="E194" s="293"/>
      <c r="F194" s="293"/>
      <c r="I194" s="13" t="s">
        <v>801</v>
      </c>
      <c r="J194" s="14"/>
      <c r="K194" s="14"/>
    </row>
    <row r="195" spans="1:11" ht="12.75">
      <c r="A195" s="8"/>
      <c r="B195" s="8" t="s">
        <v>168</v>
      </c>
      <c r="C195" s="8" t="s">
        <v>3</v>
      </c>
      <c r="D195" s="8" t="s">
        <v>5</v>
      </c>
      <c r="E195" s="8" t="s">
        <v>4</v>
      </c>
      <c r="F195" s="8" t="s">
        <v>6</v>
      </c>
      <c r="G195" s="8"/>
      <c r="I195" s="3" t="s">
        <v>274</v>
      </c>
      <c r="J195" s="3" t="s">
        <v>275</v>
      </c>
      <c r="K195" s="3" t="s">
        <v>802</v>
      </c>
    </row>
    <row r="196" spans="1:11" ht="25.5">
      <c r="A196" s="8" t="s">
        <v>169</v>
      </c>
      <c r="B196" s="8">
        <v>0.55</v>
      </c>
      <c r="C196" s="8">
        <v>0.36</v>
      </c>
      <c r="D196" s="8">
        <v>0.6</v>
      </c>
      <c r="E196" s="8">
        <v>0.64</v>
      </c>
      <c r="F196" s="8"/>
      <c r="G196" s="91" t="s">
        <v>172</v>
      </c>
      <c r="I196" s="3"/>
      <c r="J196" s="3"/>
      <c r="K196" s="295" t="s">
        <v>803</v>
      </c>
    </row>
    <row r="197" spans="1:11" ht="25.5">
      <c r="A197" s="8" t="s">
        <v>170</v>
      </c>
      <c r="B197" s="8"/>
      <c r="C197" s="8">
        <v>0.55</v>
      </c>
      <c r="D197" s="8">
        <v>0.69</v>
      </c>
      <c r="E197" s="8">
        <v>0.46</v>
      </c>
      <c r="F197" s="8">
        <v>0.08</v>
      </c>
      <c r="G197" s="91" t="s">
        <v>173</v>
      </c>
      <c r="I197" s="3"/>
      <c r="J197" s="3"/>
      <c r="K197" s="296"/>
    </row>
    <row r="198" spans="1:11" ht="25.5">
      <c r="A198" s="8" t="s">
        <v>171</v>
      </c>
      <c r="B198" s="8">
        <v>0.1</v>
      </c>
      <c r="C198" s="8">
        <v>0.32</v>
      </c>
      <c r="D198" s="8">
        <v>0.58</v>
      </c>
      <c r="E198" s="8">
        <v>0.64</v>
      </c>
      <c r="F198" s="8">
        <v>0.05</v>
      </c>
      <c r="G198" s="91" t="s">
        <v>174</v>
      </c>
      <c r="I198" s="3"/>
      <c r="J198" s="3"/>
      <c r="K198" s="296"/>
    </row>
    <row r="199" spans="7:11" ht="12.75">
      <c r="G199" s="1"/>
      <c r="I199" s="3">
        <v>0.53</v>
      </c>
      <c r="J199" s="3">
        <v>0.39</v>
      </c>
      <c r="K199" s="297"/>
    </row>
    <row r="202" spans="1:8" ht="51">
      <c r="A202" s="5" t="s">
        <v>614</v>
      </c>
      <c r="B202" s="7" t="s">
        <v>164</v>
      </c>
      <c r="F202" s="13" t="s">
        <v>787</v>
      </c>
      <c r="G202" s="14"/>
      <c r="H202" s="14"/>
    </row>
    <row r="203" spans="1:8" ht="12.75">
      <c r="A203" s="8"/>
      <c r="B203" s="8" t="s">
        <v>3</v>
      </c>
      <c r="C203" s="8" t="s">
        <v>5</v>
      </c>
      <c r="D203" s="8" t="s">
        <v>4</v>
      </c>
      <c r="E203" s="8" t="s">
        <v>6</v>
      </c>
      <c r="F203" s="17" t="s">
        <v>274</v>
      </c>
      <c r="G203" s="17" t="s">
        <v>275</v>
      </c>
      <c r="H203" s="17" t="s">
        <v>802</v>
      </c>
    </row>
    <row r="204" spans="1:8" ht="12.75">
      <c r="A204" s="8" t="s">
        <v>175</v>
      </c>
      <c r="B204" s="8">
        <v>10</v>
      </c>
      <c r="C204" s="8">
        <v>28</v>
      </c>
      <c r="D204" s="8">
        <v>30</v>
      </c>
      <c r="E204" s="8">
        <v>16</v>
      </c>
      <c r="F204" s="17">
        <v>25</v>
      </c>
      <c r="G204" s="17">
        <v>25</v>
      </c>
      <c r="H204" s="283" t="s">
        <v>803</v>
      </c>
    </row>
    <row r="205" spans="1:8" ht="64.5" customHeight="1">
      <c r="A205" s="8" t="s">
        <v>176</v>
      </c>
      <c r="B205" s="8">
        <v>3</v>
      </c>
      <c r="C205" s="8">
        <v>8</v>
      </c>
      <c r="D205" s="8">
        <v>12</v>
      </c>
      <c r="E205" s="8">
        <v>15</v>
      </c>
      <c r="F205" s="17">
        <v>16</v>
      </c>
      <c r="G205" s="17">
        <v>16</v>
      </c>
      <c r="H205" s="283"/>
    </row>
    <row r="208" spans="1:5" ht="38.25">
      <c r="A208" s="5" t="s">
        <v>177</v>
      </c>
      <c r="B208" s="7" t="s">
        <v>178</v>
      </c>
      <c r="E208" s="39" t="s">
        <v>607</v>
      </c>
    </row>
    <row r="209" spans="1:14" ht="12.75">
      <c r="A209" s="8"/>
      <c r="B209" s="8" t="s">
        <v>3</v>
      </c>
      <c r="C209" s="8" t="s">
        <v>5</v>
      </c>
      <c r="D209" s="8" t="s">
        <v>4</v>
      </c>
      <c r="E209" s="8" t="s">
        <v>6</v>
      </c>
      <c r="G209" s="43" t="s">
        <v>616</v>
      </c>
      <c r="H209" s="43"/>
      <c r="I209" s="43"/>
      <c r="J209" s="43"/>
      <c r="K209" s="43"/>
      <c r="L209" s="43"/>
      <c r="M209" s="43"/>
      <c r="N209" s="43"/>
    </row>
    <row r="210" spans="1:26" ht="38.25">
      <c r="A210" s="91" t="s">
        <v>179</v>
      </c>
      <c r="B210" s="8">
        <v>25.4</v>
      </c>
      <c r="C210" s="8">
        <v>26.8</v>
      </c>
      <c r="D210" s="8">
        <v>28.7</v>
      </c>
      <c r="E210" s="8">
        <v>28.5</v>
      </c>
      <c r="G210" s="43"/>
      <c r="H210" s="43"/>
      <c r="I210" s="43" t="s">
        <v>615</v>
      </c>
      <c r="J210" s="43"/>
      <c r="K210" s="43"/>
      <c r="L210" s="43"/>
      <c r="M210" s="43"/>
      <c r="N210" s="43"/>
      <c r="O210" s="43"/>
      <c r="P210" s="43"/>
      <c r="Q210" s="43"/>
      <c r="R210" s="43"/>
      <c r="S210" s="43"/>
      <c r="T210" s="43"/>
      <c r="U210" s="43"/>
      <c r="V210" s="43"/>
      <c r="W210" s="43"/>
      <c r="X210" s="43"/>
      <c r="Y210" s="43"/>
      <c r="Z210" s="43"/>
    </row>
    <row r="211" spans="1:5" ht="38.25">
      <c r="A211" s="91" t="s">
        <v>180</v>
      </c>
      <c r="B211" s="8">
        <v>44.7</v>
      </c>
      <c r="C211" s="8">
        <v>45</v>
      </c>
      <c r="D211" s="8">
        <v>45.2</v>
      </c>
      <c r="E211" s="8">
        <v>45.3</v>
      </c>
    </row>
    <row r="212" spans="1:5" ht="38.25">
      <c r="A212" s="91" t="s">
        <v>181</v>
      </c>
      <c r="B212" s="8">
        <v>26.3</v>
      </c>
      <c r="C212" s="8">
        <v>24.6</v>
      </c>
      <c r="D212" s="8">
        <v>22.5</v>
      </c>
      <c r="E212" s="8">
        <v>22.6</v>
      </c>
    </row>
    <row r="215" spans="1:5" ht="38.25">
      <c r="A215" s="5" t="s">
        <v>190</v>
      </c>
      <c r="B215" s="7" t="s">
        <v>182</v>
      </c>
      <c r="D215" s="14" t="s">
        <v>815</v>
      </c>
      <c r="E215" s="14"/>
    </row>
    <row r="216" spans="2:4" ht="114.75">
      <c r="B216" s="39" t="s">
        <v>603</v>
      </c>
      <c r="D216" s="13" t="s">
        <v>604</v>
      </c>
    </row>
    <row r="217" spans="1:4" ht="12.75">
      <c r="A217" s="8" t="s">
        <v>183</v>
      </c>
      <c r="B217" s="8">
        <v>568</v>
      </c>
      <c r="C217" s="3"/>
      <c r="D217" s="3">
        <v>1180</v>
      </c>
    </row>
    <row r="218" spans="1:4" ht="12.75">
      <c r="A218" s="8" t="s">
        <v>184</v>
      </c>
      <c r="B218" s="8">
        <v>527</v>
      </c>
      <c r="C218" s="3"/>
      <c r="D218" s="3">
        <v>517</v>
      </c>
    </row>
    <row r="219" spans="1:4" ht="12.75">
      <c r="A219" s="8" t="s">
        <v>185</v>
      </c>
      <c r="B219" s="8">
        <v>563</v>
      </c>
      <c r="C219" s="3"/>
      <c r="D219" s="3">
        <v>636</v>
      </c>
    </row>
    <row r="220" spans="1:4" ht="12.75">
      <c r="A220" s="8" t="s">
        <v>186</v>
      </c>
      <c r="B220" s="8">
        <v>602</v>
      </c>
      <c r="C220" s="3"/>
      <c r="D220" s="3">
        <v>709</v>
      </c>
    </row>
    <row r="221" spans="1:4" ht="12.75">
      <c r="A221" s="8" t="s">
        <v>187</v>
      </c>
      <c r="B221" s="8">
        <v>2175</v>
      </c>
      <c r="C221" s="3"/>
      <c r="D221" s="3">
        <v>2312</v>
      </c>
    </row>
    <row r="222" spans="1:4" ht="12.75">
      <c r="A222" s="8" t="s">
        <v>188</v>
      </c>
      <c r="B222" s="8">
        <v>2439</v>
      </c>
      <c r="C222" s="3"/>
      <c r="D222" s="3">
        <v>2590</v>
      </c>
    </row>
    <row r="223" spans="1:4" ht="12.75">
      <c r="A223" s="8" t="s">
        <v>189</v>
      </c>
      <c r="B223" s="8">
        <v>1459</v>
      </c>
      <c r="C223" s="3"/>
      <c r="D223" s="3">
        <v>2286</v>
      </c>
    </row>
    <row r="224" spans="1:4" ht="12.75">
      <c r="A224" s="8"/>
      <c r="B224" s="8"/>
      <c r="C224" s="3"/>
      <c r="D224" s="3"/>
    </row>
    <row r="225" spans="1:4" ht="12.75">
      <c r="A225" s="8" t="s">
        <v>407</v>
      </c>
      <c r="B225" s="8">
        <f>SUM(B217:B224)</f>
        <v>8333</v>
      </c>
      <c r="C225" s="3"/>
      <c r="D225" s="3">
        <f>SUM(D217:D224)</f>
        <v>10230</v>
      </c>
    </row>
  </sheetData>
  <mergeCells count="16">
    <mergeCell ref="C194:F194"/>
    <mergeCell ref="C175:D175"/>
    <mergeCell ref="K196:K199"/>
    <mergeCell ref="H204:H205"/>
    <mergeCell ref="H190:H191"/>
    <mergeCell ref="C183:E183"/>
    <mergeCell ref="C188:E188"/>
    <mergeCell ref="U178:U182"/>
    <mergeCell ref="B15:D15"/>
    <mergeCell ref="B16:D16"/>
    <mergeCell ref="N143:P143"/>
    <mergeCell ref="B89:C89"/>
    <mergeCell ref="D89:E89"/>
    <mergeCell ref="B138:C138"/>
    <mergeCell ref="H153:L163"/>
    <mergeCell ref="E171:E17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R165"/>
  <sheetViews>
    <sheetView tabSelected="1" workbookViewId="0" topLeftCell="A154">
      <selection activeCell="I174" sqref="I174"/>
    </sheetView>
  </sheetViews>
  <sheetFormatPr defaultColWidth="9.140625" defaultRowHeight="12.75"/>
  <cols>
    <col min="1" max="1" width="20.57421875" style="0" customWidth="1"/>
  </cols>
  <sheetData>
    <row r="1" spans="1:7" ht="18">
      <c r="A1" s="188" t="s">
        <v>809</v>
      </c>
      <c r="B1" s="189"/>
      <c r="C1" s="189"/>
      <c r="D1" s="189"/>
      <c r="E1" s="189"/>
      <c r="F1" s="189"/>
      <c r="G1" s="189"/>
    </row>
    <row r="3" spans="1:9" ht="51">
      <c r="A3" s="5" t="s">
        <v>191</v>
      </c>
      <c r="B3" s="7" t="s">
        <v>192</v>
      </c>
      <c r="I3" s="39" t="s">
        <v>808</v>
      </c>
    </row>
    <row r="4" spans="1:9" ht="12.75">
      <c r="A4" s="8"/>
      <c r="B4" s="8" t="s">
        <v>3</v>
      </c>
      <c r="C4" s="8" t="s">
        <v>5</v>
      </c>
      <c r="D4" s="8" t="s">
        <v>4</v>
      </c>
      <c r="E4" s="8" t="s">
        <v>6</v>
      </c>
      <c r="F4" s="3" t="s">
        <v>274</v>
      </c>
      <c r="G4" s="17" t="s">
        <v>275</v>
      </c>
      <c r="H4" s="17" t="s">
        <v>802</v>
      </c>
      <c r="I4" s="3"/>
    </row>
    <row r="5" spans="1:9" ht="12.75">
      <c r="A5" s="8" t="s">
        <v>304</v>
      </c>
      <c r="B5" s="8">
        <v>32940</v>
      </c>
      <c r="C5" s="8">
        <v>30205</v>
      </c>
      <c r="D5" s="8">
        <v>23787</v>
      </c>
      <c r="E5" s="8">
        <v>38933</v>
      </c>
      <c r="F5" s="3">
        <v>37578</v>
      </c>
      <c r="G5" s="3">
        <v>35617</v>
      </c>
      <c r="H5" s="17">
        <v>51677</v>
      </c>
      <c r="I5" s="3"/>
    </row>
    <row r="6" spans="1:11" ht="12.75">
      <c r="A6" s="8" t="s">
        <v>870</v>
      </c>
      <c r="B6" s="8"/>
      <c r="C6" s="8"/>
      <c r="D6" s="8"/>
      <c r="E6" s="8"/>
      <c r="F6" s="3"/>
      <c r="G6" s="3"/>
      <c r="H6" s="3"/>
      <c r="I6" s="48" t="s">
        <v>873</v>
      </c>
      <c r="K6" t="s">
        <v>874</v>
      </c>
    </row>
    <row r="7" spans="1:9" ht="12.75">
      <c r="A7" s="17" t="s">
        <v>871</v>
      </c>
      <c r="B7" s="17"/>
      <c r="C7" s="17"/>
      <c r="D7" s="17"/>
      <c r="E7" s="17"/>
      <c r="F7" s="17"/>
      <c r="G7" s="17"/>
      <c r="H7" s="48"/>
      <c r="I7" s="17">
        <v>28316</v>
      </c>
    </row>
    <row r="8" spans="1:8" ht="12.75">
      <c r="A8" s="33"/>
      <c r="B8" s="33"/>
      <c r="C8" s="33"/>
      <c r="D8" s="33"/>
      <c r="E8" s="33"/>
      <c r="F8" s="33"/>
      <c r="G8" s="33"/>
      <c r="H8" s="190"/>
    </row>
    <row r="9" spans="1:8" ht="12.75">
      <c r="A9" s="19"/>
      <c r="B9" s="19"/>
      <c r="C9" s="19"/>
      <c r="D9" s="19"/>
      <c r="E9" s="19"/>
      <c r="F9" s="19"/>
      <c r="G9" s="19"/>
      <c r="H9" s="19"/>
    </row>
    <row r="10" spans="1:9" ht="63.75">
      <c r="A10" s="58" t="s">
        <v>193</v>
      </c>
      <c r="B10" s="56" t="s">
        <v>192</v>
      </c>
      <c r="C10" s="19"/>
      <c r="D10" s="19"/>
      <c r="E10" s="19"/>
      <c r="F10" s="19"/>
      <c r="G10" s="19"/>
      <c r="I10" s="39" t="s">
        <v>808</v>
      </c>
    </row>
    <row r="11" spans="1:8" ht="12.75">
      <c r="A11" s="8"/>
      <c r="B11" s="8" t="s">
        <v>3</v>
      </c>
      <c r="C11" s="8" t="s">
        <v>5</v>
      </c>
      <c r="D11" s="8" t="s">
        <v>4</v>
      </c>
      <c r="E11" s="8" t="s">
        <v>6</v>
      </c>
      <c r="F11" s="3" t="s">
        <v>274</v>
      </c>
      <c r="G11" s="17" t="s">
        <v>275</v>
      </c>
      <c r="H11" s="61" t="s">
        <v>872</v>
      </c>
    </row>
    <row r="12" spans="1:8" ht="12.75">
      <c r="A12" s="8" t="s">
        <v>194</v>
      </c>
      <c r="B12" s="8">
        <v>3300</v>
      </c>
      <c r="C12" s="8">
        <v>2458</v>
      </c>
      <c r="D12" s="8">
        <v>1866</v>
      </c>
      <c r="E12" s="8">
        <v>4863</v>
      </c>
      <c r="F12" s="3">
        <v>5168</v>
      </c>
      <c r="G12" s="3">
        <v>4104</v>
      </c>
      <c r="H12" s="61">
        <f>11559+424-4829</f>
        <v>7154</v>
      </c>
    </row>
    <row r="13" spans="1:8" ht="12.75">
      <c r="A13" s="8" t="s">
        <v>195</v>
      </c>
      <c r="B13" s="8">
        <v>22751</v>
      </c>
      <c r="C13" s="8">
        <v>22531</v>
      </c>
      <c r="D13" s="8">
        <v>17859</v>
      </c>
      <c r="E13" s="8">
        <v>19922</v>
      </c>
      <c r="F13" s="3">
        <v>21971</v>
      </c>
      <c r="G13" s="3">
        <v>23468</v>
      </c>
      <c r="H13" s="61">
        <f>22461+17557-9767</f>
        <v>30251</v>
      </c>
    </row>
    <row r="14" spans="1:8" ht="12.75">
      <c r="A14" s="8" t="s">
        <v>196</v>
      </c>
      <c r="B14" s="8">
        <v>2713</v>
      </c>
      <c r="C14" s="8">
        <v>1991</v>
      </c>
      <c r="D14" s="8">
        <v>1460</v>
      </c>
      <c r="E14" s="8">
        <v>5001</v>
      </c>
      <c r="F14" s="3">
        <v>3674</v>
      </c>
      <c r="G14" s="3">
        <v>3395</v>
      </c>
      <c r="H14" s="61">
        <f>6806+1651-3230</f>
        <v>5227</v>
      </c>
    </row>
    <row r="15" spans="1:8" ht="12.75">
      <c r="A15" s="8" t="s">
        <v>197</v>
      </c>
      <c r="B15" s="8">
        <v>4177</v>
      </c>
      <c r="C15" s="8">
        <v>3226</v>
      </c>
      <c r="D15" s="8">
        <v>2602</v>
      </c>
      <c r="E15" s="8">
        <v>9147</v>
      </c>
      <c r="F15" s="3">
        <v>6765</v>
      </c>
      <c r="G15" s="3">
        <v>4650</v>
      </c>
      <c r="H15" s="61">
        <f>13473+1822-6250</f>
        <v>9045</v>
      </c>
    </row>
    <row r="18" spans="1:9" ht="51">
      <c r="A18" s="5" t="s">
        <v>198</v>
      </c>
      <c r="B18" s="7" t="s">
        <v>199</v>
      </c>
      <c r="I18" s="39" t="s">
        <v>808</v>
      </c>
    </row>
    <row r="19" spans="1:6" ht="25.5">
      <c r="A19" s="8"/>
      <c r="B19" s="91" t="s">
        <v>195</v>
      </c>
      <c r="C19" s="91" t="s">
        <v>194</v>
      </c>
      <c r="D19" s="91" t="s">
        <v>196</v>
      </c>
      <c r="E19" s="91" t="s">
        <v>197</v>
      </c>
      <c r="F19" s="91" t="s">
        <v>200</v>
      </c>
    </row>
    <row r="20" spans="1:6" ht="12.75">
      <c r="A20" s="8" t="s">
        <v>3</v>
      </c>
      <c r="B20" s="8">
        <v>193.4</v>
      </c>
      <c r="C20" s="8">
        <v>35.8</v>
      </c>
      <c r="D20" s="8">
        <v>30.3</v>
      </c>
      <c r="E20" s="8">
        <v>59.1</v>
      </c>
      <c r="F20" s="8">
        <v>318.6</v>
      </c>
    </row>
    <row r="21" spans="1:6" ht="12.75">
      <c r="A21" s="8" t="s">
        <v>201</v>
      </c>
      <c r="B21" s="8">
        <v>37</v>
      </c>
      <c r="C21" s="8">
        <v>18</v>
      </c>
      <c r="D21" s="8">
        <v>12</v>
      </c>
      <c r="E21" s="8">
        <v>20</v>
      </c>
      <c r="F21" s="8">
        <v>87</v>
      </c>
    </row>
    <row r="22" spans="1:6" ht="12.75">
      <c r="A22" s="8" t="s">
        <v>5</v>
      </c>
      <c r="B22" s="8">
        <v>197.8</v>
      </c>
      <c r="C22" s="8">
        <v>37.5</v>
      </c>
      <c r="D22" s="8">
        <v>30.2</v>
      </c>
      <c r="E22" s="8">
        <v>60.5</v>
      </c>
      <c r="F22" s="8">
        <v>326</v>
      </c>
    </row>
    <row r="23" spans="1:6" ht="12.75">
      <c r="A23" s="8" t="s">
        <v>201</v>
      </c>
      <c r="B23" s="8">
        <v>54</v>
      </c>
      <c r="C23" s="8">
        <v>26</v>
      </c>
      <c r="D23" s="8">
        <v>12</v>
      </c>
      <c r="E23" s="8">
        <v>26</v>
      </c>
      <c r="F23" s="8">
        <v>118</v>
      </c>
    </row>
    <row r="24" spans="1:6" ht="12.75">
      <c r="A24" s="8" t="s">
        <v>4</v>
      </c>
      <c r="B24" s="8">
        <v>193.6</v>
      </c>
      <c r="C24" s="8">
        <v>37.5</v>
      </c>
      <c r="D24" s="8">
        <v>33.4</v>
      </c>
      <c r="E24" s="8">
        <v>60.8</v>
      </c>
      <c r="F24" s="8">
        <v>325.3</v>
      </c>
    </row>
    <row r="25" spans="1:6" ht="12.75">
      <c r="A25" s="8" t="s">
        <v>201</v>
      </c>
      <c r="B25" s="8">
        <v>62</v>
      </c>
      <c r="C25" s="8">
        <v>26</v>
      </c>
      <c r="D25" s="8">
        <v>24</v>
      </c>
      <c r="E25" s="8">
        <v>27</v>
      </c>
      <c r="F25" s="8">
        <f>SUM(B25:E25)</f>
        <v>139</v>
      </c>
    </row>
    <row r="26" spans="1:6" ht="12.75">
      <c r="A26" s="8" t="s">
        <v>6</v>
      </c>
      <c r="B26" s="8">
        <v>198.5</v>
      </c>
      <c r="C26" s="8">
        <v>37.5</v>
      </c>
      <c r="D26" s="8">
        <v>37.5</v>
      </c>
      <c r="E26" s="8">
        <v>60.8</v>
      </c>
      <c r="F26" s="8">
        <v>330.2</v>
      </c>
    </row>
    <row r="27" spans="1:6" ht="12.75">
      <c r="A27" s="8" t="s">
        <v>201</v>
      </c>
      <c r="B27" s="8">
        <v>70</v>
      </c>
      <c r="C27" s="8">
        <v>26</v>
      </c>
      <c r="D27" s="8">
        <v>24</v>
      </c>
      <c r="E27" s="8">
        <v>27</v>
      </c>
      <c r="F27" s="8">
        <f>SUM(B27:E27)</f>
        <v>147</v>
      </c>
    </row>
    <row r="28" spans="1:6" ht="12.75">
      <c r="A28" s="3" t="s">
        <v>274</v>
      </c>
      <c r="B28" s="3">
        <v>196.9</v>
      </c>
      <c r="C28" s="3">
        <v>45.5</v>
      </c>
      <c r="D28" s="3">
        <v>37.6</v>
      </c>
      <c r="E28" s="3">
        <v>60.3</v>
      </c>
      <c r="F28" s="3">
        <v>340.3</v>
      </c>
    </row>
    <row r="29" spans="1:6" ht="12.75">
      <c r="A29" s="3" t="s">
        <v>201</v>
      </c>
      <c r="B29" s="3">
        <v>77</v>
      </c>
      <c r="C29" s="3">
        <v>31</v>
      </c>
      <c r="D29" s="3">
        <v>26</v>
      </c>
      <c r="E29" s="3">
        <v>27</v>
      </c>
      <c r="F29" s="3">
        <v>161</v>
      </c>
    </row>
    <row r="30" spans="1:6" ht="15">
      <c r="A30" s="17" t="s">
        <v>275</v>
      </c>
      <c r="B30" s="191">
        <v>204.2</v>
      </c>
      <c r="C30" s="191">
        <v>48.2</v>
      </c>
      <c r="D30" s="191">
        <v>38.4</v>
      </c>
      <c r="E30" s="191">
        <v>59.2</v>
      </c>
      <c r="F30" s="51">
        <v>350</v>
      </c>
    </row>
    <row r="31" spans="1:6" ht="15">
      <c r="A31" s="17" t="s">
        <v>201</v>
      </c>
      <c r="B31" s="191">
        <v>80</v>
      </c>
      <c r="C31" s="191">
        <v>35</v>
      </c>
      <c r="D31" s="191">
        <v>28</v>
      </c>
      <c r="E31" s="191">
        <v>30</v>
      </c>
      <c r="F31" s="51">
        <v>173</v>
      </c>
    </row>
    <row r="32" spans="1:6" ht="12.75">
      <c r="A32" s="17" t="s">
        <v>802</v>
      </c>
      <c r="B32" s="3">
        <v>213.2</v>
      </c>
      <c r="C32" s="3">
        <v>49.9</v>
      </c>
      <c r="D32" s="3">
        <v>39.1</v>
      </c>
      <c r="E32" s="3">
        <v>59.6</v>
      </c>
      <c r="F32" s="3">
        <v>361.8</v>
      </c>
    </row>
    <row r="33" spans="1:6" ht="12.75">
      <c r="A33" s="17" t="s">
        <v>201</v>
      </c>
      <c r="B33" s="3">
        <v>87</v>
      </c>
      <c r="C33" s="3">
        <v>38</v>
      </c>
      <c r="D33" s="3">
        <v>30</v>
      </c>
      <c r="E33" s="3">
        <v>32</v>
      </c>
      <c r="F33" s="3">
        <v>187</v>
      </c>
    </row>
    <row r="34" spans="1:6" ht="12.75">
      <c r="A34" s="19"/>
      <c r="B34" s="19"/>
      <c r="C34" s="19"/>
      <c r="D34" s="19"/>
      <c r="E34" s="19"/>
      <c r="F34" s="19"/>
    </row>
    <row r="37" spans="1:9" ht="38.25">
      <c r="A37" s="5" t="s">
        <v>202</v>
      </c>
      <c r="B37" s="7" t="s">
        <v>203</v>
      </c>
      <c r="I37" s="39" t="s">
        <v>808</v>
      </c>
    </row>
    <row r="38" spans="1:8" ht="12.75">
      <c r="A38" s="8"/>
      <c r="B38" s="8" t="s">
        <v>3</v>
      </c>
      <c r="C38" s="8" t="s">
        <v>5</v>
      </c>
      <c r="D38" s="8" t="s">
        <v>4</v>
      </c>
      <c r="E38" s="8" t="s">
        <v>6</v>
      </c>
      <c r="F38" s="3" t="s">
        <v>274</v>
      </c>
      <c r="G38" s="17" t="s">
        <v>275</v>
      </c>
      <c r="H38" s="17">
        <v>2010</v>
      </c>
    </row>
    <row r="39" spans="1:8" ht="12.75">
      <c r="A39" s="8" t="s">
        <v>204</v>
      </c>
      <c r="B39" s="8">
        <v>126</v>
      </c>
      <c r="C39" s="8">
        <v>136</v>
      </c>
      <c r="D39" s="8">
        <v>107</v>
      </c>
      <c r="E39" s="8">
        <v>104</v>
      </c>
      <c r="F39" s="3">
        <v>88</v>
      </c>
      <c r="G39" s="3">
        <v>78</v>
      </c>
      <c r="H39" s="17">
        <v>80</v>
      </c>
    </row>
    <row r="40" spans="1:8" ht="12.75">
      <c r="A40" s="8" t="s">
        <v>205</v>
      </c>
      <c r="B40" s="8">
        <v>104</v>
      </c>
      <c r="C40" s="8">
        <v>102</v>
      </c>
      <c r="D40" s="8">
        <v>102</v>
      </c>
      <c r="E40" s="8">
        <v>108</v>
      </c>
      <c r="F40" s="3">
        <v>268</v>
      </c>
      <c r="G40" s="3">
        <v>347</v>
      </c>
      <c r="H40" s="17">
        <v>251</v>
      </c>
    </row>
    <row r="43" spans="1:9" ht="51">
      <c r="A43" s="5" t="s">
        <v>750</v>
      </c>
      <c r="B43" s="7" t="s">
        <v>203</v>
      </c>
      <c r="I43" s="39" t="s">
        <v>808</v>
      </c>
    </row>
    <row r="44" spans="1:8" ht="12.75">
      <c r="A44" s="8"/>
      <c r="B44" s="8" t="s">
        <v>3</v>
      </c>
      <c r="C44" s="8" t="s">
        <v>5</v>
      </c>
      <c r="D44" s="8" t="s">
        <v>4</v>
      </c>
      <c r="E44" s="8" t="s">
        <v>6</v>
      </c>
      <c r="F44" s="3" t="s">
        <v>274</v>
      </c>
      <c r="G44" s="17" t="s">
        <v>275</v>
      </c>
      <c r="H44" s="17">
        <v>2010</v>
      </c>
    </row>
    <row r="45" spans="1:8" ht="12.75">
      <c r="A45" s="8" t="s">
        <v>206</v>
      </c>
      <c r="B45" s="8">
        <v>55</v>
      </c>
      <c r="C45" s="8">
        <v>58</v>
      </c>
      <c r="D45" s="8">
        <v>34</v>
      </c>
      <c r="E45" s="8">
        <v>34</v>
      </c>
      <c r="F45" s="3">
        <v>26.12</v>
      </c>
      <c r="G45" s="87">
        <v>24.58706</v>
      </c>
      <c r="H45" s="17">
        <v>143</v>
      </c>
    </row>
    <row r="46" spans="1:8" ht="12.75">
      <c r="A46" s="8" t="s">
        <v>25</v>
      </c>
      <c r="B46" s="8">
        <v>39</v>
      </c>
      <c r="C46" s="8">
        <v>50</v>
      </c>
      <c r="D46" s="8">
        <v>49</v>
      </c>
      <c r="E46" s="8">
        <v>50</v>
      </c>
      <c r="F46" s="3">
        <v>40.81</v>
      </c>
      <c r="G46" s="87">
        <v>100.133377</v>
      </c>
      <c r="H46" s="17">
        <v>170</v>
      </c>
    </row>
    <row r="47" spans="1:8" ht="12.75">
      <c r="A47" s="8" t="s">
        <v>207</v>
      </c>
      <c r="B47" s="8">
        <v>79</v>
      </c>
      <c r="C47" s="8">
        <v>81</v>
      </c>
      <c r="D47" s="8">
        <v>85</v>
      </c>
      <c r="E47" s="8">
        <v>88</v>
      </c>
      <c r="F47" s="3">
        <v>159.63</v>
      </c>
      <c r="G47" s="87">
        <v>152.612841</v>
      </c>
      <c r="H47" s="17">
        <v>148</v>
      </c>
    </row>
    <row r="48" spans="1:8" ht="12.75">
      <c r="A48" s="8" t="s">
        <v>208</v>
      </c>
      <c r="B48" s="8">
        <v>20</v>
      </c>
      <c r="C48" s="8">
        <v>21</v>
      </c>
      <c r="D48" s="8">
        <v>21</v>
      </c>
      <c r="E48" s="8">
        <v>20</v>
      </c>
      <c r="F48" s="3">
        <v>56.85</v>
      </c>
      <c r="G48" s="87">
        <v>72.3</v>
      </c>
      <c r="H48" s="17">
        <v>36</v>
      </c>
    </row>
    <row r="49" ht="12.75">
      <c r="G49" s="187"/>
    </row>
    <row r="51" spans="1:9" ht="114.75">
      <c r="A51" s="5" t="s">
        <v>209</v>
      </c>
      <c r="B51" s="7" t="s">
        <v>203</v>
      </c>
      <c r="I51" s="39" t="s">
        <v>808</v>
      </c>
    </row>
    <row r="52" spans="1:8" ht="12.75">
      <c r="A52" s="8"/>
      <c r="B52" s="8" t="s">
        <v>3</v>
      </c>
      <c r="C52" s="8" t="s">
        <v>5</v>
      </c>
      <c r="D52" s="8" t="s">
        <v>4</v>
      </c>
      <c r="E52" s="8" t="s">
        <v>6</v>
      </c>
      <c r="F52" s="3" t="s">
        <v>274</v>
      </c>
      <c r="G52" s="17" t="s">
        <v>275</v>
      </c>
      <c r="H52" s="17">
        <v>2010</v>
      </c>
    </row>
    <row r="53" spans="1:8" ht="12.75">
      <c r="A53" s="8" t="s">
        <v>210</v>
      </c>
      <c r="B53" s="8">
        <v>3060</v>
      </c>
      <c r="C53" s="8">
        <v>3299</v>
      </c>
      <c r="D53" s="8">
        <v>3106</v>
      </c>
      <c r="E53" s="8">
        <v>3717</v>
      </c>
      <c r="F53" s="17">
        <v>3870</v>
      </c>
      <c r="G53" s="3">
        <v>2550</v>
      </c>
      <c r="H53" s="17">
        <v>2290</v>
      </c>
    </row>
    <row r="54" spans="1:8" ht="12.75">
      <c r="A54" s="8" t="s">
        <v>211</v>
      </c>
      <c r="B54" s="8">
        <v>473</v>
      </c>
      <c r="C54" s="8">
        <v>503</v>
      </c>
      <c r="D54" s="8">
        <v>449</v>
      </c>
      <c r="E54" s="8">
        <v>424</v>
      </c>
      <c r="F54" s="17">
        <v>366</v>
      </c>
      <c r="G54" s="3">
        <v>238</v>
      </c>
      <c r="H54" s="17">
        <v>410</v>
      </c>
    </row>
    <row r="57" spans="1:9" ht="51">
      <c r="A57" s="5" t="s">
        <v>212</v>
      </c>
      <c r="B57" s="7" t="s">
        <v>203</v>
      </c>
      <c r="I57" s="39" t="s">
        <v>808</v>
      </c>
    </row>
    <row r="58" spans="1:8" ht="12.75">
      <c r="A58" s="8"/>
      <c r="B58" s="8" t="s">
        <v>3</v>
      </c>
      <c r="C58" s="8" t="s">
        <v>5</v>
      </c>
      <c r="D58" s="8" t="s">
        <v>4</v>
      </c>
      <c r="E58" s="8" t="s">
        <v>6</v>
      </c>
      <c r="F58" s="3" t="s">
        <v>274</v>
      </c>
      <c r="G58" s="17" t="s">
        <v>275</v>
      </c>
      <c r="H58" s="17">
        <v>2010</v>
      </c>
    </row>
    <row r="59" spans="1:8" ht="12.75">
      <c r="A59" s="8"/>
      <c r="B59" s="8">
        <v>211</v>
      </c>
      <c r="C59" s="8">
        <v>226</v>
      </c>
      <c r="D59" s="8">
        <v>196</v>
      </c>
      <c r="E59" s="8">
        <v>210</v>
      </c>
      <c r="F59" s="3">
        <v>288</v>
      </c>
      <c r="G59" s="3">
        <v>285</v>
      </c>
      <c r="H59" s="17">
        <v>268</v>
      </c>
    </row>
    <row r="62" spans="1:9" ht="51">
      <c r="A62" s="5" t="s">
        <v>213</v>
      </c>
      <c r="B62" s="7" t="s">
        <v>214</v>
      </c>
      <c r="I62" s="39" t="s">
        <v>808</v>
      </c>
    </row>
    <row r="63" spans="1:8" ht="12.75">
      <c r="A63" s="8"/>
      <c r="B63" s="8" t="s">
        <v>3</v>
      </c>
      <c r="C63" s="8" t="s">
        <v>5</v>
      </c>
      <c r="D63" s="8" t="s">
        <v>4</v>
      </c>
      <c r="E63" s="8" t="s">
        <v>6</v>
      </c>
      <c r="F63" s="3" t="s">
        <v>274</v>
      </c>
      <c r="G63" s="17" t="s">
        <v>757</v>
      </c>
      <c r="H63" s="192" t="s">
        <v>875</v>
      </c>
    </row>
    <row r="64" spans="1:8" ht="12.75">
      <c r="A64" s="8" t="s">
        <v>195</v>
      </c>
      <c r="B64" s="8">
        <v>50</v>
      </c>
      <c r="C64" s="8">
        <v>48</v>
      </c>
      <c r="D64" s="8">
        <v>44</v>
      </c>
      <c r="E64" s="8">
        <v>35</v>
      </c>
      <c r="F64" s="3">
        <v>38</v>
      </c>
      <c r="G64" s="3">
        <v>26</v>
      </c>
      <c r="H64" s="126">
        <v>43</v>
      </c>
    </row>
    <row r="65" spans="1:8" ht="12.75">
      <c r="A65" s="8" t="s">
        <v>194</v>
      </c>
      <c r="B65" s="8">
        <v>64</v>
      </c>
      <c r="C65" s="8">
        <v>26</v>
      </c>
      <c r="D65" s="8">
        <v>35</v>
      </c>
      <c r="E65" s="8">
        <v>48</v>
      </c>
      <c r="F65" s="3">
        <v>48</v>
      </c>
      <c r="G65" s="3">
        <v>50</v>
      </c>
      <c r="H65" s="126">
        <v>50</v>
      </c>
    </row>
    <row r="66" spans="1:8" ht="12.75">
      <c r="A66" s="8" t="s">
        <v>196</v>
      </c>
      <c r="B66" s="8">
        <v>11</v>
      </c>
      <c r="C66" s="8">
        <v>17</v>
      </c>
      <c r="D66" s="8">
        <v>18</v>
      </c>
      <c r="E66" s="8">
        <v>11</v>
      </c>
      <c r="F66" s="3">
        <v>22</v>
      </c>
      <c r="G66" s="3">
        <v>25</v>
      </c>
      <c r="H66" s="126">
        <v>38</v>
      </c>
    </row>
    <row r="67" spans="1:8" ht="12.75">
      <c r="A67" s="8" t="s">
        <v>197</v>
      </c>
      <c r="B67" s="8">
        <v>63</v>
      </c>
      <c r="C67" s="8">
        <v>71</v>
      </c>
      <c r="D67" s="8">
        <v>46</v>
      </c>
      <c r="E67" s="8">
        <v>53</v>
      </c>
      <c r="F67" s="3">
        <v>52</v>
      </c>
      <c r="G67" s="3">
        <v>31</v>
      </c>
      <c r="H67" s="126">
        <v>62</v>
      </c>
    </row>
    <row r="68" spans="1:8" ht="12.75">
      <c r="A68" s="8" t="s">
        <v>215</v>
      </c>
      <c r="B68" s="8">
        <v>44</v>
      </c>
      <c r="C68" s="8">
        <v>39</v>
      </c>
      <c r="D68" s="8">
        <v>38</v>
      </c>
      <c r="E68" s="8">
        <v>38</v>
      </c>
      <c r="F68" s="3">
        <v>41</v>
      </c>
      <c r="G68" s="3">
        <v>30</v>
      </c>
      <c r="H68" s="126">
        <v>50</v>
      </c>
    </row>
    <row r="71" spans="1:9" ht="216.75">
      <c r="A71" s="5" t="s">
        <v>305</v>
      </c>
      <c r="B71" s="7" t="s">
        <v>216</v>
      </c>
      <c r="I71" s="39" t="s">
        <v>808</v>
      </c>
    </row>
    <row r="72" spans="1:8" ht="12.75">
      <c r="A72" s="80" t="s">
        <v>217</v>
      </c>
      <c r="B72" s="8" t="s">
        <v>3</v>
      </c>
      <c r="C72" s="8" t="s">
        <v>5</v>
      </c>
      <c r="D72" s="8" t="s">
        <v>4</v>
      </c>
      <c r="E72" s="8" t="s">
        <v>6</v>
      </c>
      <c r="F72" s="3" t="s">
        <v>274</v>
      </c>
      <c r="G72" s="17" t="s">
        <v>876</v>
      </c>
      <c r="H72" s="192" t="s">
        <v>877</v>
      </c>
    </row>
    <row r="73" spans="1:8" ht="12.75">
      <c r="A73" s="8" t="s">
        <v>219</v>
      </c>
      <c r="B73" s="8">
        <v>0.3</v>
      </c>
      <c r="C73" s="8">
        <v>0.3</v>
      </c>
      <c r="D73" s="8">
        <v>0.7</v>
      </c>
      <c r="E73" s="8">
        <v>1.1</v>
      </c>
      <c r="F73" s="3">
        <v>0.6</v>
      </c>
      <c r="G73" s="198">
        <f>343.832517304915*0.001</f>
        <v>0.343832517304915</v>
      </c>
      <c r="H73" s="198">
        <f>467.009859412365*0.001</f>
        <v>0.467009859412365</v>
      </c>
    </row>
    <row r="74" spans="1:8" ht="12.75">
      <c r="A74" s="8" t="s">
        <v>218</v>
      </c>
      <c r="B74" s="8">
        <v>0.7</v>
      </c>
      <c r="C74" s="8">
        <v>0.8</v>
      </c>
      <c r="D74" s="8">
        <v>1.8</v>
      </c>
      <c r="E74" s="8">
        <v>2.9</v>
      </c>
      <c r="F74" s="3">
        <v>1.6</v>
      </c>
      <c r="G74" s="198">
        <f>914.514059837985*0.001</f>
        <v>0.914514059837985</v>
      </c>
      <c r="H74" s="198">
        <f>1242.13151877308*0.001</f>
        <v>1.24213151877308</v>
      </c>
    </row>
    <row r="75" spans="1:8" ht="12.75">
      <c r="A75" s="8" t="s">
        <v>220</v>
      </c>
      <c r="B75" s="8">
        <v>3.2</v>
      </c>
      <c r="C75" s="8">
        <v>2.9</v>
      </c>
      <c r="D75" s="8">
        <v>5.2</v>
      </c>
      <c r="E75" s="8">
        <v>12.4</v>
      </c>
      <c r="F75" s="3">
        <v>6.4</v>
      </c>
      <c r="G75" s="198">
        <f>4350.14153918508*0.001</f>
        <v>4.3501415391850795</v>
      </c>
      <c r="H75" s="198">
        <f>5917.11528239494*0.001</f>
        <v>5.917115282394939</v>
      </c>
    </row>
    <row r="76" spans="1:8" ht="12.75">
      <c r="A76" s="8" t="s">
        <v>221</v>
      </c>
      <c r="B76" s="8">
        <v>4.2</v>
      </c>
      <c r="C76" s="8">
        <v>4.1</v>
      </c>
      <c r="D76" s="8">
        <v>5.9</v>
      </c>
      <c r="E76" s="8">
        <v>16.4</v>
      </c>
      <c r="F76" s="3">
        <v>8.7</v>
      </c>
      <c r="G76" s="198">
        <f>6333.69366629971*0.001</f>
        <v>6.33369366629971</v>
      </c>
      <c r="H76" s="198">
        <f>8253.16238405165*0.001</f>
        <v>8.253162384051649</v>
      </c>
    </row>
    <row r="77" spans="1:8" ht="38.25">
      <c r="A77" s="91" t="s">
        <v>222</v>
      </c>
      <c r="B77" s="8">
        <v>1.7</v>
      </c>
      <c r="C77" s="8"/>
      <c r="D77" s="8">
        <v>1.4</v>
      </c>
      <c r="E77" s="8">
        <v>4.6</v>
      </c>
      <c r="F77" s="3">
        <v>30.3</v>
      </c>
      <c r="G77" s="198">
        <f>7276.84719100529*0.001</f>
        <v>7.276847191005291</v>
      </c>
      <c r="H77" s="198">
        <f>9619.47380235844*0.001</f>
        <v>9.61947380235844</v>
      </c>
    </row>
    <row r="78" spans="1:8" ht="12.75">
      <c r="A78" s="8" t="s">
        <v>223</v>
      </c>
      <c r="B78" s="8">
        <v>15.8</v>
      </c>
      <c r="C78" s="8">
        <v>19.3</v>
      </c>
      <c r="D78" s="8">
        <v>13.2</v>
      </c>
      <c r="E78" s="8">
        <v>43.5</v>
      </c>
      <c r="F78" s="3">
        <v>22.3</v>
      </c>
      <c r="G78" s="198">
        <f>13993.4054623335*0.001</f>
        <v>13.9934054623335</v>
      </c>
      <c r="H78" s="198">
        <f>29151.9815127955*0.001</f>
        <v>29.1519815127955</v>
      </c>
    </row>
    <row r="79" spans="1:8" ht="12.75">
      <c r="A79" s="8" t="s">
        <v>224</v>
      </c>
      <c r="B79" s="8">
        <v>23.7</v>
      </c>
      <c r="C79" s="8">
        <v>39.5</v>
      </c>
      <c r="D79" s="8">
        <v>24.5</v>
      </c>
      <c r="E79" s="8">
        <v>21.5</v>
      </c>
      <c r="F79" s="3">
        <v>24.1</v>
      </c>
      <c r="G79" s="198">
        <f>30555.0358856358*0.001</f>
        <v>30.5550358856358</v>
      </c>
      <c r="H79" s="198">
        <f>30899.181718803*0.001</f>
        <v>30.899181718803</v>
      </c>
    </row>
    <row r="80" spans="1:8" ht="12.75">
      <c r="A80" s="8" t="s">
        <v>225</v>
      </c>
      <c r="B80" s="8">
        <v>33.2</v>
      </c>
      <c r="C80" s="8">
        <v>46.3</v>
      </c>
      <c r="D80" s="8">
        <v>32.9</v>
      </c>
      <c r="E80" s="8">
        <v>29.3</v>
      </c>
      <c r="F80" s="3">
        <v>36.9</v>
      </c>
      <c r="G80" s="198">
        <f>33658.7038711859*0.001</f>
        <v>33.6587038711859</v>
      </c>
      <c r="H80" s="198">
        <f>45866.7321986286*0.001</f>
        <v>45.8667321986286</v>
      </c>
    </row>
    <row r="81" spans="1:8" ht="12.75">
      <c r="A81" s="3"/>
      <c r="B81" s="3"/>
      <c r="C81" s="3"/>
      <c r="D81" s="3"/>
      <c r="E81" s="3"/>
      <c r="F81" s="3"/>
      <c r="G81" s="126"/>
      <c r="H81" s="196"/>
    </row>
    <row r="82" spans="1:8" ht="12.75">
      <c r="A82" s="17"/>
      <c r="B82" s="17" t="s">
        <v>3</v>
      </c>
      <c r="C82" s="17" t="s">
        <v>5</v>
      </c>
      <c r="D82" s="17" t="s">
        <v>4</v>
      </c>
      <c r="E82" s="17" t="s">
        <v>6</v>
      </c>
      <c r="F82" s="17" t="s">
        <v>274</v>
      </c>
      <c r="G82" s="126" t="s">
        <v>275</v>
      </c>
      <c r="H82" s="197" t="s">
        <v>802</v>
      </c>
    </row>
    <row r="83" spans="1:8" ht="12.75">
      <c r="A83" s="17" t="s">
        <v>219</v>
      </c>
      <c r="B83" s="31">
        <v>0.2675250721245721</v>
      </c>
      <c r="C83" s="31">
        <v>0.2977723975152136</v>
      </c>
      <c r="D83" s="31">
        <v>0.6750568444826921</v>
      </c>
      <c r="E83" s="31">
        <v>1.1111418160892832</v>
      </c>
      <c r="F83" s="31">
        <v>0.5863825994175138</v>
      </c>
      <c r="G83" s="126">
        <f>343.832517304915*0.001</f>
        <v>0.343832517304915</v>
      </c>
      <c r="H83" s="126">
        <f>467.009859412365*0.001</f>
        <v>0.467009859412365</v>
      </c>
    </row>
    <row r="84" spans="1:8" ht="12.75">
      <c r="A84" s="17" t="s">
        <v>218</v>
      </c>
      <c r="B84" s="31">
        <v>0.6940299259496601</v>
      </c>
      <c r="C84" s="31">
        <v>0.8041172625442773</v>
      </c>
      <c r="D84" s="31">
        <v>1.782963906635779</v>
      </c>
      <c r="E84" s="31">
        <v>2.9253109391215495</v>
      </c>
      <c r="F84" s="31">
        <v>1.5712828760181248</v>
      </c>
      <c r="G84" s="199">
        <f>914.514059837985*0.001</f>
        <v>0.914514059837985</v>
      </c>
      <c r="H84" s="126">
        <f>1242.13151877308*0.001</f>
        <v>1.24213151877308</v>
      </c>
    </row>
    <row r="85" spans="1:8" ht="12.75">
      <c r="A85" s="17" t="s">
        <v>220</v>
      </c>
      <c r="B85" s="31">
        <v>3.162909355569739</v>
      </c>
      <c r="C85" s="31">
        <v>2.8610595452756207</v>
      </c>
      <c r="D85" s="31">
        <v>5.1831368559661986</v>
      </c>
      <c r="E85" s="31">
        <v>12.438812238729415</v>
      </c>
      <c r="F85" s="31">
        <v>6.375746658955447</v>
      </c>
      <c r="G85" s="126">
        <f>4350.14153918508*0.001</f>
        <v>4.3501415391850795</v>
      </c>
      <c r="H85" s="126">
        <f>5917.11528239494*0.001</f>
        <v>5.917115282394939</v>
      </c>
    </row>
    <row r="86" spans="1:8" ht="12.75">
      <c r="A86" s="17" t="s">
        <v>221</v>
      </c>
      <c r="B86" s="31">
        <v>4.1819539008794555</v>
      </c>
      <c r="C86" s="31">
        <v>4.11569127579787</v>
      </c>
      <c r="D86" s="31">
        <v>5.863037613618486</v>
      </c>
      <c r="E86" s="31">
        <v>16.44759390582534</v>
      </c>
      <c r="F86" s="31">
        <v>8.698526519690908</v>
      </c>
      <c r="G86" s="126">
        <f>6333.69366629971*0.001</f>
        <v>6.33369366629971</v>
      </c>
      <c r="H86" s="126">
        <f>8253.16238405165*0.001</f>
        <v>8.253162384051649</v>
      </c>
    </row>
    <row r="87" spans="1:8" ht="12.75">
      <c r="A87" s="17" t="s">
        <v>222</v>
      </c>
      <c r="B87" s="31">
        <v>1.6617040640171696</v>
      </c>
      <c r="C87" s="31">
        <v>0.00029777239751521364</v>
      </c>
      <c r="D87" s="31">
        <v>1.3760886667106031</v>
      </c>
      <c r="E87" s="31">
        <v>4.621751291879402</v>
      </c>
      <c r="F87" s="31">
        <v>30.3260318651235</v>
      </c>
      <c r="G87" s="200">
        <f>7276.84719100529*0.001</f>
        <v>7.276847191005291</v>
      </c>
      <c r="H87" s="126">
        <f>9619.47380235844*0.001</f>
        <v>9.61947380235844</v>
      </c>
    </row>
    <row r="88" spans="1:8" ht="12.75">
      <c r="A88" s="17" t="s">
        <v>223</v>
      </c>
      <c r="B88" s="31">
        <v>15.750964636232565</v>
      </c>
      <c r="C88" s="31">
        <v>19.344618805498378</v>
      </c>
      <c r="D88" s="31">
        <v>13.206161481857203</v>
      </c>
      <c r="E88" s="31">
        <v>43.51608344930156</v>
      </c>
      <c r="F88" s="31">
        <v>22.25442922697089</v>
      </c>
      <c r="G88" s="126">
        <f>13993.4054623335*0.001</f>
        <v>13.9934054623335</v>
      </c>
      <c r="H88" s="126">
        <f>29151.9815127955*0.001</f>
        <v>29.1519815127955</v>
      </c>
    </row>
    <row r="89" spans="1:8" ht="12.75">
      <c r="A89" s="17" t="s">
        <v>224</v>
      </c>
      <c r="B89" s="31">
        <v>23.143154425423813</v>
      </c>
      <c r="C89" s="31">
        <v>33.54904317107465</v>
      </c>
      <c r="D89" s="31">
        <v>24.5111454479413</v>
      </c>
      <c r="E89" s="31">
        <v>21.486711808894626</v>
      </c>
      <c r="F89" s="31">
        <v>24.071360062208864</v>
      </c>
      <c r="G89" s="126">
        <f>30555.0358856358*0.001</f>
        <v>30.5550358856358</v>
      </c>
      <c r="H89" s="126">
        <f>30899.181718803*0.001</f>
        <v>30.899181718803</v>
      </c>
    </row>
    <row r="90" spans="1:8" ht="12.75">
      <c r="A90" s="17" t="s">
        <v>225</v>
      </c>
      <c r="B90" s="31">
        <v>33.194786227369065</v>
      </c>
      <c r="C90" s="31">
        <v>46.31068417561002</v>
      </c>
      <c r="D90" s="31">
        <v>32.88086208797299</v>
      </c>
      <c r="E90" s="31">
        <v>29.34764636921822</v>
      </c>
      <c r="F90" s="31">
        <v>36.8726607608283</v>
      </c>
      <c r="G90" s="126">
        <f>33658.7038711859*0.001</f>
        <v>33.6587038711859</v>
      </c>
      <c r="H90" s="126">
        <f>45866.7321986286*0.001</f>
        <v>45.8667321986286</v>
      </c>
    </row>
    <row r="93" spans="1:8" ht="12.75">
      <c r="A93" s="80" t="s">
        <v>226</v>
      </c>
      <c r="B93" s="8" t="s">
        <v>3</v>
      </c>
      <c r="C93" s="8" t="s">
        <v>5</v>
      </c>
      <c r="D93" s="8" t="s">
        <v>4</v>
      </c>
      <c r="E93" s="8" t="s">
        <v>6</v>
      </c>
      <c r="F93" s="3" t="s">
        <v>274</v>
      </c>
      <c r="G93" s="17" t="s">
        <v>876</v>
      </c>
      <c r="H93" s="192" t="s">
        <v>877</v>
      </c>
    </row>
    <row r="94" spans="1:8" ht="12.75">
      <c r="A94" s="8" t="s">
        <v>219</v>
      </c>
      <c r="B94" s="8">
        <v>0.01</v>
      </c>
      <c r="C94" s="8">
        <v>0.01</v>
      </c>
      <c r="D94" s="8">
        <v>0.01</v>
      </c>
      <c r="E94" s="8">
        <v>0.03</v>
      </c>
      <c r="F94" s="3">
        <v>0.03</v>
      </c>
      <c r="G94" s="194">
        <f>15.4270068773274*0.001</f>
        <v>0.0154270068773274</v>
      </c>
      <c r="H94" s="194">
        <f>19.8579544482564*0.001</f>
        <v>0.0198579544482564</v>
      </c>
    </row>
    <row r="95" spans="1:8" ht="12.75">
      <c r="A95" s="8" t="s">
        <v>218</v>
      </c>
      <c r="B95" s="8">
        <v>0.02</v>
      </c>
      <c r="C95" s="8">
        <v>0.03</v>
      </c>
      <c r="D95" s="8">
        <v>0.05</v>
      </c>
      <c r="E95" s="8">
        <v>0.09</v>
      </c>
      <c r="F95" s="3">
        <v>0.07</v>
      </c>
      <c r="G95" s="194">
        <f>41.2472557503044*0.001</f>
        <v>0.0412472557503044</v>
      </c>
      <c r="H95" s="194">
        <f>50.153111975625*0.001</f>
        <v>0.050153111975625005</v>
      </c>
    </row>
    <row r="96" spans="1:8" ht="12.75">
      <c r="A96" s="8" t="s">
        <v>220</v>
      </c>
      <c r="B96" s="8">
        <v>0.08</v>
      </c>
      <c r="C96" s="8">
        <v>0.08</v>
      </c>
      <c r="D96" s="8">
        <v>0.12</v>
      </c>
      <c r="E96" s="8">
        <v>0.17</v>
      </c>
      <c r="F96" s="3">
        <v>0.14</v>
      </c>
      <c r="G96" s="195">
        <f>118.079879925216*0.001</f>
        <v>0.11807987992521601</v>
      </c>
      <c r="H96" s="194">
        <f>245.417917513405*0.001</f>
        <v>0.245417917513405</v>
      </c>
    </row>
    <row r="97" spans="1:8" ht="12.75">
      <c r="A97" s="8" t="s">
        <v>221</v>
      </c>
      <c r="B97" s="8">
        <v>0.12</v>
      </c>
      <c r="C97" s="8">
        <v>0.15</v>
      </c>
      <c r="D97" s="8">
        <v>0.18</v>
      </c>
      <c r="E97" s="8">
        <v>0.27</v>
      </c>
      <c r="F97" s="3">
        <v>0.24</v>
      </c>
      <c r="G97" s="194">
        <f>180.911739129156*0.001</f>
        <v>0.180911739129156</v>
      </c>
      <c r="H97" s="194">
        <f>245.417917513405*0.001</f>
        <v>0.245417917513405</v>
      </c>
    </row>
    <row r="98" spans="1:8" ht="38.25">
      <c r="A98" s="91" t="s">
        <v>222</v>
      </c>
      <c r="B98" s="8">
        <v>0.03</v>
      </c>
      <c r="C98" s="8"/>
      <c r="D98" s="8">
        <v>0.03</v>
      </c>
      <c r="E98" s="8">
        <v>0.07</v>
      </c>
      <c r="F98" s="3">
        <v>0.28</v>
      </c>
      <c r="G98" s="194">
        <f>107.447491773497*0.001</f>
        <v>0.10744749177349701</v>
      </c>
      <c r="H98" s="194">
        <f>140.364208004271*0.001</f>
        <v>0.14036420800427102</v>
      </c>
    </row>
    <row r="99" spans="1:8" ht="12.75">
      <c r="A99" s="8" t="s">
        <v>223</v>
      </c>
      <c r="B99" s="8">
        <v>0.34</v>
      </c>
      <c r="C99" s="8">
        <v>0.42</v>
      </c>
      <c r="D99" s="8">
        <v>0.2</v>
      </c>
      <c r="E99" s="8">
        <v>0.49</v>
      </c>
      <c r="F99" s="3">
        <v>0.23</v>
      </c>
      <c r="G99" s="194">
        <f>245.311406125183*0.001</f>
        <v>0.245311406125183</v>
      </c>
      <c r="H99" s="194">
        <f>382.941175970823*0.001</f>
        <v>0.382941175970823</v>
      </c>
    </row>
    <row r="100" spans="1:8" ht="12.75">
      <c r="A100" s="8" t="s">
        <v>224</v>
      </c>
      <c r="B100" s="8">
        <v>0.9</v>
      </c>
      <c r="C100" s="8">
        <v>1.38</v>
      </c>
      <c r="D100" s="8">
        <v>1.1</v>
      </c>
      <c r="E100" s="8">
        <v>0.83</v>
      </c>
      <c r="F100" s="3">
        <v>1.27</v>
      </c>
      <c r="G100" s="194">
        <f>1358.3129193542*0.001</f>
        <v>1.3583129193542</v>
      </c>
      <c r="H100" s="194">
        <f>1507.93392905447*0.001</f>
        <v>1.50793392905447</v>
      </c>
    </row>
    <row r="101" spans="1:8" ht="12.75">
      <c r="A101" s="8" t="s">
        <v>225</v>
      </c>
      <c r="B101" s="8">
        <v>1.31</v>
      </c>
      <c r="C101" s="8">
        <v>1.92</v>
      </c>
      <c r="D101" s="8">
        <v>1.48</v>
      </c>
      <c r="E101" s="8">
        <v>1.14</v>
      </c>
      <c r="F101" s="3">
        <v>1.44</v>
      </c>
      <c r="G101" s="194">
        <f>1648.28311733657*0.001</f>
        <v>1.6482831173365702</v>
      </c>
      <c r="H101" s="194">
        <f>1753.57018721989*0.001</f>
        <v>1.7535701872198899</v>
      </c>
    </row>
    <row r="102" spans="1:8" ht="12.75">
      <c r="A102" s="3"/>
      <c r="B102" s="3"/>
      <c r="C102" s="3"/>
      <c r="D102" s="3"/>
      <c r="E102" s="3"/>
      <c r="F102" s="3"/>
      <c r="G102" s="126"/>
      <c r="H102" s="196"/>
    </row>
    <row r="103" spans="1:8" ht="12.75">
      <c r="A103" s="17"/>
      <c r="B103" s="17">
        <v>2004</v>
      </c>
      <c r="C103" s="17">
        <v>2005</v>
      </c>
      <c r="D103" s="17">
        <v>2006</v>
      </c>
      <c r="E103" s="17">
        <v>2007</v>
      </c>
      <c r="F103" s="17">
        <v>2008</v>
      </c>
      <c r="G103" s="126" t="s">
        <v>275</v>
      </c>
      <c r="H103" s="197" t="s">
        <v>802</v>
      </c>
    </row>
    <row r="104" spans="1:8" ht="12.75">
      <c r="A104" s="17" t="s">
        <v>219</v>
      </c>
      <c r="B104" s="17">
        <v>0.008864727683737665</v>
      </c>
      <c r="C104" s="17">
        <v>0.009948408237385782</v>
      </c>
      <c r="D104" s="17">
        <v>0.01483059334199279</v>
      </c>
      <c r="E104" s="17">
        <v>0.029629801607094983</v>
      </c>
      <c r="F104" s="17">
        <v>0.02738539218495413</v>
      </c>
      <c r="G104" s="126">
        <f>15.4270068773274*0.001</f>
        <v>0.0154270068773274</v>
      </c>
      <c r="H104" s="126">
        <f>19.8579544482564*0.001</f>
        <v>0.0198579544482564</v>
      </c>
    </row>
    <row r="105" spans="1:8" ht="12.75">
      <c r="A105" s="17" t="s">
        <v>218</v>
      </c>
      <c r="B105" s="17">
        <v>0.02322820055806583</v>
      </c>
      <c r="C105" s="17">
        <v>0.027406259274827646</v>
      </c>
      <c r="D105" s="17">
        <v>0.04869842514885677</v>
      </c>
      <c r="E105" s="17">
        <v>0.08771777723010914</v>
      </c>
      <c r="F105" s="17">
        <v>0.06967074772845355</v>
      </c>
      <c r="G105" s="126">
        <f>41.2472557503044*0.001</f>
        <v>0.0412472557503044</v>
      </c>
      <c r="H105" s="126">
        <f>50.153111975625*0.001</f>
        <v>0.050153111975625005</v>
      </c>
    </row>
    <row r="106" spans="1:8" ht="12.75">
      <c r="A106" s="17" t="s">
        <v>220</v>
      </c>
      <c r="B106" s="17">
        <v>0.08159053214255782</v>
      </c>
      <c r="C106" s="17">
        <v>0.07950804920695898</v>
      </c>
      <c r="D106" s="17">
        <v>0.12223526646657493</v>
      </c>
      <c r="E106" s="17">
        <v>0.17419451476711703</v>
      </c>
      <c r="F106" s="17">
        <v>0.13945468128365943</v>
      </c>
      <c r="G106" s="196">
        <f>118.079879925216*0.001</f>
        <v>0.11807987992521601</v>
      </c>
      <c r="H106" s="126">
        <f>145.86321992358*0.001</f>
        <v>0.14586321992358</v>
      </c>
    </row>
    <row r="107" spans="1:8" ht="12.75">
      <c r="A107" s="17" t="s">
        <v>221</v>
      </c>
      <c r="B107" s="17">
        <v>0.12287930304202864</v>
      </c>
      <c r="C107" s="17">
        <v>0.1454187693188697</v>
      </c>
      <c r="D107" s="17">
        <v>0.17697805121308965</v>
      </c>
      <c r="E107" s="17">
        <v>0.26649801152340896</v>
      </c>
      <c r="F107" s="17">
        <v>0.23858147672783855</v>
      </c>
      <c r="G107" s="126">
        <f>180.911739129156*0.001</f>
        <v>0.180911739129156</v>
      </c>
      <c r="H107" s="126">
        <f>245.417917513405*0.001</f>
        <v>0.245417917513405</v>
      </c>
    </row>
    <row r="108" spans="1:8" ht="12.75">
      <c r="A108" s="17" t="s">
        <v>222</v>
      </c>
      <c r="B108" s="17">
        <v>0.03439621126503685</v>
      </c>
      <c r="C108" s="17">
        <v>0.0008041172625442773</v>
      </c>
      <c r="D108" s="17">
        <v>0.028474979868252794</v>
      </c>
      <c r="E108" s="17">
        <v>0.07374273808749829</v>
      </c>
      <c r="F108" s="17">
        <v>0.2770636554283272</v>
      </c>
      <c r="G108" s="126">
        <f>107.447491773497*0.001</f>
        <v>0.10744749177349701</v>
      </c>
      <c r="H108" s="126">
        <f>140.364208004271*0.001</f>
        <v>0.14036420800427102</v>
      </c>
    </row>
    <row r="109" spans="1:8" ht="12.75">
      <c r="A109" s="17" t="s">
        <v>223</v>
      </c>
      <c r="B109" s="17">
        <v>0.33862568907167345</v>
      </c>
      <c r="C109" s="17">
        <v>0.42363338281372875</v>
      </c>
      <c r="D109" s="17">
        <v>0.19806576711551355</v>
      </c>
      <c r="E109" s="17">
        <v>0.49350912415375225</v>
      </c>
      <c r="F109" s="17">
        <v>0.2336029003409553</v>
      </c>
      <c r="G109" s="126">
        <f>245.311406125183*0.001</f>
        <v>0.245311406125183</v>
      </c>
      <c r="H109" s="126">
        <f>382.941175970823*0.001</f>
        <v>0.382941175970823</v>
      </c>
    </row>
    <row r="110" spans="1:8" ht="12.75">
      <c r="A110" s="17" t="s">
        <v>224</v>
      </c>
      <c r="B110" s="17">
        <v>0.9028319514489878</v>
      </c>
      <c r="C110" s="17">
        <v>1.3838726682641371</v>
      </c>
      <c r="D110" s="17">
        <v>1.1004620999397918</v>
      </c>
      <c r="E110" s="17">
        <v>0.8292496821687415</v>
      </c>
      <c r="F110" s="17">
        <v>1.2722799736892334</v>
      </c>
      <c r="G110" s="126">
        <f>1358.3129193542*0.001</f>
        <v>1.3583129193542</v>
      </c>
      <c r="H110" s="126">
        <f>1507.93392905447*0.001</f>
        <v>1.50793392905447</v>
      </c>
    </row>
    <row r="111" spans="1:8" ht="12.75">
      <c r="A111" s="17" t="s">
        <v>225</v>
      </c>
      <c r="B111" s="17">
        <v>1.3059915893271383</v>
      </c>
      <c r="C111" s="17">
        <v>1.9189979648463176</v>
      </c>
      <c r="D111" s="17">
        <v>1.4769382259720054</v>
      </c>
      <c r="E111" s="17">
        <v>1.1350766175702491</v>
      </c>
      <c r="F111" s="17">
        <v>1.4391910422294143</v>
      </c>
      <c r="G111" s="126">
        <f>1648.28311733657*0.001</f>
        <v>1.6482831173365702</v>
      </c>
      <c r="H111" s="126">
        <f>1753.57018721989*0.001</f>
        <v>1.7535701872198899</v>
      </c>
    </row>
    <row r="112" spans="1:8" ht="12.75">
      <c r="A112" s="33"/>
      <c r="B112" s="33"/>
      <c r="C112" s="33"/>
      <c r="D112" s="33"/>
      <c r="E112" s="33"/>
      <c r="F112" s="33"/>
      <c r="G112" s="193"/>
      <c r="H112" s="193"/>
    </row>
    <row r="113" ht="12.75">
      <c r="A113" t="s">
        <v>878</v>
      </c>
    </row>
    <row r="114" ht="12.75">
      <c r="A114" t="s">
        <v>879</v>
      </c>
    </row>
    <row r="115" ht="15.75">
      <c r="A115" t="s">
        <v>880</v>
      </c>
    </row>
    <row r="116" spans="1:8" ht="12.75">
      <c r="A116" s="33"/>
      <c r="B116" s="33"/>
      <c r="C116" s="33"/>
      <c r="D116" s="33"/>
      <c r="E116" s="33"/>
      <c r="F116" s="33"/>
      <c r="G116" s="193"/>
      <c r="H116" s="193"/>
    </row>
    <row r="120" spans="1:9" ht="38.25">
      <c r="A120" s="5" t="s">
        <v>227</v>
      </c>
      <c r="B120" s="7" t="s">
        <v>228</v>
      </c>
      <c r="I120" s="39" t="s">
        <v>596</v>
      </c>
    </row>
    <row r="121" spans="1:7" ht="12.75">
      <c r="A121" s="80" t="s">
        <v>747</v>
      </c>
      <c r="B121" s="8" t="s">
        <v>3</v>
      </c>
      <c r="C121" s="8" t="s">
        <v>5</v>
      </c>
      <c r="D121" s="8" t="s">
        <v>6</v>
      </c>
      <c r="E121" s="3" t="s">
        <v>274</v>
      </c>
      <c r="F121" s="3" t="s">
        <v>757</v>
      </c>
      <c r="G121" s="242" t="s">
        <v>875</v>
      </c>
    </row>
    <row r="122" spans="1:7" ht="12.75">
      <c r="A122" s="8" t="s">
        <v>229</v>
      </c>
      <c r="B122" s="8">
        <v>464.8</v>
      </c>
      <c r="C122" s="8">
        <v>511</v>
      </c>
      <c r="D122" s="8">
        <v>509.6</v>
      </c>
      <c r="E122" s="3">
        <v>510.4</v>
      </c>
      <c r="F122" s="3">
        <v>438.2</v>
      </c>
      <c r="G122" s="216">
        <v>443.29832660525625</v>
      </c>
    </row>
    <row r="123" spans="1:7" ht="12.75">
      <c r="A123" s="8" t="s">
        <v>230</v>
      </c>
      <c r="B123" s="8"/>
      <c r="C123" s="8">
        <v>557.2</v>
      </c>
      <c r="D123" s="8">
        <v>550.2</v>
      </c>
      <c r="E123" s="3">
        <v>575.4</v>
      </c>
      <c r="F123" s="3">
        <v>492.8</v>
      </c>
      <c r="G123" s="216">
        <v>468.6616461953191</v>
      </c>
    </row>
    <row r="124" spans="1:7" ht="12.75">
      <c r="A124" s="8" t="s">
        <v>231</v>
      </c>
      <c r="B124" s="8"/>
      <c r="C124" s="8">
        <v>442.4</v>
      </c>
      <c r="D124" s="8">
        <v>673.4</v>
      </c>
      <c r="E124" s="3" t="s">
        <v>406</v>
      </c>
      <c r="F124" s="3">
        <v>383.6</v>
      </c>
      <c r="G124" s="216">
        <v>385.1225455851612</v>
      </c>
    </row>
    <row r="125" spans="1:7" ht="12.75">
      <c r="A125" s="8" t="s">
        <v>232</v>
      </c>
      <c r="B125" s="8">
        <v>753.2</v>
      </c>
      <c r="C125" s="8">
        <v>617.4</v>
      </c>
      <c r="D125" s="8">
        <v>893.2</v>
      </c>
      <c r="E125" s="3">
        <v>690.2</v>
      </c>
      <c r="F125" s="3">
        <v>567</v>
      </c>
      <c r="G125" s="216">
        <v>589.9949370736666</v>
      </c>
    </row>
    <row r="128" spans="1:7" ht="12.75">
      <c r="A128" s="80" t="s">
        <v>748</v>
      </c>
      <c r="B128" s="8" t="s">
        <v>3</v>
      </c>
      <c r="C128" s="8" t="s">
        <v>5</v>
      </c>
      <c r="D128" s="8" t="s">
        <v>6</v>
      </c>
      <c r="E128" s="3" t="s">
        <v>274</v>
      </c>
      <c r="F128" s="3" t="s">
        <v>757</v>
      </c>
      <c r="G128" s="242" t="s">
        <v>875</v>
      </c>
    </row>
    <row r="129" spans="1:7" ht="12.75">
      <c r="A129" s="8" t="s">
        <v>229</v>
      </c>
      <c r="B129" s="8">
        <v>37.2</v>
      </c>
      <c r="C129" s="8">
        <v>43.4</v>
      </c>
      <c r="D129" s="8">
        <v>46.5</v>
      </c>
      <c r="E129" s="3">
        <v>35.89</v>
      </c>
      <c r="F129" s="3">
        <v>30.98</v>
      </c>
      <c r="G129" s="46">
        <v>31.1503601904</v>
      </c>
    </row>
    <row r="130" spans="1:7" ht="12.75">
      <c r="A130" s="8" t="s">
        <v>230</v>
      </c>
      <c r="B130" s="8"/>
      <c r="C130" s="8">
        <v>46.5</v>
      </c>
      <c r="D130" s="8">
        <v>46.5</v>
      </c>
      <c r="E130" s="3">
        <v>36.48</v>
      </c>
      <c r="F130" s="3">
        <v>32.22</v>
      </c>
      <c r="G130" s="46">
        <v>25.766874882076603</v>
      </c>
    </row>
    <row r="131" spans="1:7" ht="12.75">
      <c r="A131" s="8" t="s">
        <v>231</v>
      </c>
      <c r="B131" s="8"/>
      <c r="C131" s="8">
        <v>34.1</v>
      </c>
      <c r="D131" s="8">
        <v>55.8</v>
      </c>
      <c r="E131" s="3" t="s">
        <v>406</v>
      </c>
      <c r="F131" s="3">
        <v>27.88</v>
      </c>
      <c r="G131" s="46">
        <v>20.13536597330322</v>
      </c>
    </row>
    <row r="132" spans="1:7" ht="12.75">
      <c r="A132" s="8" t="s">
        <v>232</v>
      </c>
      <c r="B132" s="8">
        <v>52.7</v>
      </c>
      <c r="C132" s="8">
        <v>43.4</v>
      </c>
      <c r="D132" s="8">
        <v>52.7</v>
      </c>
      <c r="E132" s="3">
        <v>45.28</v>
      </c>
      <c r="F132" s="3">
        <v>35.32</v>
      </c>
      <c r="G132" s="46">
        <v>31.49081466959999</v>
      </c>
    </row>
    <row r="135" spans="1:9" ht="51">
      <c r="A135" s="5" t="s">
        <v>233</v>
      </c>
      <c r="B135" s="7" t="s">
        <v>234</v>
      </c>
      <c r="I135" s="39" t="s">
        <v>596</v>
      </c>
    </row>
    <row r="136" spans="1:8" ht="12.75">
      <c r="A136" s="52" t="s">
        <v>235</v>
      </c>
      <c r="B136" s="8" t="s">
        <v>3</v>
      </c>
      <c r="C136" s="8" t="s">
        <v>5</v>
      </c>
      <c r="D136" s="8" t="s">
        <v>4</v>
      </c>
      <c r="E136" s="8" t="s">
        <v>6</v>
      </c>
      <c r="F136" s="3" t="s">
        <v>274</v>
      </c>
      <c r="G136" s="3" t="s">
        <v>757</v>
      </c>
      <c r="H136" s="242" t="s">
        <v>875</v>
      </c>
    </row>
    <row r="137" spans="1:8" ht="12.75">
      <c r="A137" s="8" t="s">
        <v>229</v>
      </c>
      <c r="B137" s="8">
        <v>5.8</v>
      </c>
      <c r="C137" s="8">
        <v>5</v>
      </c>
      <c r="D137" s="8">
        <v>4</v>
      </c>
      <c r="E137" s="8">
        <v>4.5</v>
      </c>
      <c r="F137" s="3">
        <v>7.5</v>
      </c>
      <c r="G137" s="3">
        <v>3.7</v>
      </c>
      <c r="H137" s="46">
        <v>7.944870389959923</v>
      </c>
    </row>
    <row r="138" spans="1:8" ht="12.75">
      <c r="A138" s="8" t="s">
        <v>230</v>
      </c>
      <c r="B138" s="8">
        <v>5.1</v>
      </c>
      <c r="C138" s="8">
        <v>5.6</v>
      </c>
      <c r="D138" s="8">
        <v>3.5</v>
      </c>
      <c r="E138" s="8">
        <v>5.6</v>
      </c>
      <c r="F138" s="3">
        <v>5.87</v>
      </c>
      <c r="G138" s="3">
        <v>6.12</v>
      </c>
      <c r="H138" s="46">
        <v>6.646568462035994</v>
      </c>
    </row>
    <row r="139" spans="1:8" ht="12.75">
      <c r="A139" s="8" t="s">
        <v>231</v>
      </c>
      <c r="B139" s="8">
        <v>3.9</v>
      </c>
      <c r="C139" s="8">
        <v>5.7</v>
      </c>
      <c r="D139" s="8">
        <v>2.6</v>
      </c>
      <c r="E139" s="8">
        <v>3.6</v>
      </c>
      <c r="F139" s="3" t="s">
        <v>406</v>
      </c>
      <c r="G139" s="3">
        <v>2.42</v>
      </c>
      <c r="H139" s="46">
        <v>3.944530238015824</v>
      </c>
    </row>
    <row r="140" spans="1:8" ht="12.75">
      <c r="A140" s="8" t="s">
        <v>232</v>
      </c>
      <c r="B140" s="8">
        <v>5.8</v>
      </c>
      <c r="C140" s="8">
        <v>6.2</v>
      </c>
      <c r="D140" s="8">
        <v>5.8</v>
      </c>
      <c r="E140" s="8">
        <v>4.9</v>
      </c>
      <c r="F140" s="3">
        <v>9.3</v>
      </c>
      <c r="G140" s="3">
        <v>6.36</v>
      </c>
      <c r="H140" s="46">
        <v>10.124826115212036</v>
      </c>
    </row>
    <row r="141" spans="7:15" ht="52.5" customHeight="1">
      <c r="G141" s="270" t="s">
        <v>784</v>
      </c>
      <c r="H141" s="270"/>
      <c r="I141" s="270"/>
      <c r="J141" s="270"/>
      <c r="K141" s="270"/>
      <c r="L141" s="270"/>
      <c r="M141" s="270" t="s">
        <v>781</v>
      </c>
      <c r="N141" s="270"/>
      <c r="O141" s="270"/>
    </row>
    <row r="142" spans="7:16" ht="111" customHeight="1">
      <c r="G142" s="270" t="s">
        <v>923</v>
      </c>
      <c r="H142" s="270"/>
      <c r="I142" s="270"/>
      <c r="J142" s="270"/>
      <c r="K142" s="270"/>
      <c r="L142" s="270"/>
      <c r="M142" s="18"/>
      <c r="N142" s="270" t="s">
        <v>922</v>
      </c>
      <c r="O142" s="269"/>
      <c r="P142" s="269"/>
    </row>
    <row r="143" spans="7:15" ht="33" customHeight="1">
      <c r="G143" s="18"/>
      <c r="H143" s="18"/>
      <c r="I143" s="18"/>
      <c r="J143" s="18"/>
      <c r="K143" s="18"/>
      <c r="L143" s="18"/>
      <c r="M143" s="18"/>
      <c r="N143" s="18"/>
      <c r="O143" s="18"/>
    </row>
    <row r="144" spans="7:15" ht="18" customHeight="1">
      <c r="G144" s="18"/>
      <c r="H144" s="18"/>
      <c r="I144" s="18"/>
      <c r="J144" s="18"/>
      <c r="K144" s="18"/>
      <c r="L144" s="18"/>
      <c r="M144" s="18"/>
      <c r="N144" s="18"/>
      <c r="O144" s="18"/>
    </row>
    <row r="146" spans="1:6" ht="204">
      <c r="A146" s="5" t="s">
        <v>236</v>
      </c>
      <c r="B146" s="7" t="s">
        <v>237</v>
      </c>
      <c r="F146" s="39" t="s">
        <v>612</v>
      </c>
    </row>
    <row r="147" spans="1:7" ht="12.75">
      <c r="A147" s="8"/>
      <c r="B147" s="8" t="s">
        <v>3</v>
      </c>
      <c r="C147" s="8" t="s">
        <v>5</v>
      </c>
      <c r="D147" s="8" t="s">
        <v>4</v>
      </c>
      <c r="E147" s="8" t="s">
        <v>6</v>
      </c>
      <c r="F147" s="3" t="s">
        <v>610</v>
      </c>
      <c r="G147" s="19"/>
    </row>
    <row r="148" spans="1:7" ht="25.5">
      <c r="A148" s="135" t="s">
        <v>238</v>
      </c>
      <c r="B148" s="8">
        <v>4.8</v>
      </c>
      <c r="C148" s="8">
        <v>3.5</v>
      </c>
      <c r="D148" s="8">
        <v>4.7</v>
      </c>
      <c r="E148" s="8">
        <v>0</v>
      </c>
      <c r="F148" s="53">
        <v>0</v>
      </c>
      <c r="G148" s="19"/>
    </row>
    <row r="149" spans="1:18" ht="12.75">
      <c r="A149" s="8" t="s">
        <v>239</v>
      </c>
      <c r="B149" s="8"/>
      <c r="C149" s="8">
        <v>0.9</v>
      </c>
      <c r="D149" s="8">
        <v>1.2</v>
      </c>
      <c r="E149" s="8">
        <v>0.3</v>
      </c>
      <c r="F149" s="54">
        <v>0.021</v>
      </c>
      <c r="G149" s="19"/>
      <c r="H149" s="298" t="s">
        <v>611</v>
      </c>
      <c r="I149" s="298"/>
      <c r="J149" s="298"/>
      <c r="K149" s="298"/>
      <c r="L149" s="298"/>
      <c r="M149" s="298"/>
      <c r="N149" s="298"/>
      <c r="O149" s="298"/>
      <c r="P149" s="298"/>
      <c r="Q149" s="298"/>
      <c r="R149" s="298"/>
    </row>
    <row r="150" spans="8:18" ht="12.75">
      <c r="H150" s="298"/>
      <c r="I150" s="298"/>
      <c r="J150" s="298"/>
      <c r="K150" s="298"/>
      <c r="L150" s="298"/>
      <c r="M150" s="298"/>
      <c r="N150" s="298"/>
      <c r="O150" s="298"/>
      <c r="P150" s="298"/>
      <c r="Q150" s="298"/>
      <c r="R150" s="298"/>
    </row>
    <row r="151" spans="2:5" ht="12.75">
      <c r="B151" s="24"/>
      <c r="C151" s="24"/>
      <c r="D151" s="24"/>
      <c r="E151" s="24"/>
    </row>
    <row r="152" spans="1:6" ht="12.75">
      <c r="A152" s="1"/>
      <c r="B152" s="25"/>
      <c r="C152" s="25"/>
      <c r="D152" s="25"/>
      <c r="E152" s="25"/>
      <c r="F152" s="25"/>
    </row>
    <row r="153" spans="3:15" ht="81.75" customHeight="1">
      <c r="C153" s="25"/>
      <c r="D153" s="26"/>
      <c r="E153" s="25"/>
      <c r="F153" s="25"/>
      <c r="H153" s="290" t="s">
        <v>749</v>
      </c>
      <c r="I153" s="290"/>
      <c r="J153" s="290"/>
      <c r="K153" s="290"/>
      <c r="L153" s="290"/>
      <c r="M153" s="290"/>
      <c r="N153" s="290"/>
      <c r="O153" s="290"/>
    </row>
    <row r="154" ht="32.25" customHeight="1"/>
    <row r="155" spans="1:17" ht="48.75" customHeight="1">
      <c r="A155" s="82" t="s">
        <v>817</v>
      </c>
      <c r="E155" s="290" t="s">
        <v>816</v>
      </c>
      <c r="F155" s="290"/>
      <c r="G155" s="290"/>
      <c r="H155" s="290"/>
      <c r="I155" s="290"/>
      <c r="J155" s="290"/>
      <c r="K155" s="290"/>
      <c r="L155" s="290"/>
      <c r="M155" s="290"/>
      <c r="N155" s="290"/>
      <c r="O155" s="290"/>
      <c r="P155" s="290"/>
      <c r="Q155" s="290"/>
    </row>
    <row r="157" spans="1:4" ht="109.5" customHeight="1">
      <c r="A157" s="290" t="s">
        <v>758</v>
      </c>
      <c r="B157" s="290"/>
      <c r="D157" s="82" t="s">
        <v>612</v>
      </c>
    </row>
    <row r="159" spans="1:5" ht="12.75">
      <c r="A159" s="3"/>
      <c r="B159" s="3" t="s">
        <v>6</v>
      </c>
      <c r="C159" s="3" t="s">
        <v>274</v>
      </c>
      <c r="D159" s="3" t="s">
        <v>275</v>
      </c>
      <c r="E159" s="17" t="s">
        <v>918</v>
      </c>
    </row>
    <row r="160" spans="1:5" ht="12.75">
      <c r="A160" s="3" t="s">
        <v>759</v>
      </c>
      <c r="B160" s="3">
        <v>21</v>
      </c>
      <c r="C160" s="3">
        <v>14</v>
      </c>
      <c r="D160" s="3">
        <v>14</v>
      </c>
      <c r="E160" s="3">
        <v>17</v>
      </c>
    </row>
    <row r="161" spans="1:5" ht="25.5">
      <c r="A161" s="4" t="s">
        <v>238</v>
      </c>
      <c r="B161" s="3">
        <v>16</v>
      </c>
      <c r="C161" s="3">
        <v>9</v>
      </c>
      <c r="D161" s="3">
        <v>11</v>
      </c>
      <c r="E161" s="3">
        <v>15</v>
      </c>
    </row>
    <row r="162" spans="1:5" ht="12.75">
      <c r="A162" s="3" t="s">
        <v>760</v>
      </c>
      <c r="B162" s="3">
        <v>45</v>
      </c>
      <c r="C162" s="3">
        <v>34</v>
      </c>
      <c r="D162" s="3">
        <v>34</v>
      </c>
      <c r="E162" s="3">
        <v>50</v>
      </c>
    </row>
    <row r="163" spans="1:5" ht="25.5">
      <c r="A163" s="4" t="s">
        <v>761</v>
      </c>
      <c r="B163" s="3">
        <v>13</v>
      </c>
      <c r="C163" s="3">
        <v>9</v>
      </c>
      <c r="D163" s="3">
        <v>8</v>
      </c>
      <c r="E163" s="3">
        <v>17</v>
      </c>
    </row>
    <row r="165" ht="12.75">
      <c r="E165" t="s">
        <v>932</v>
      </c>
    </row>
  </sheetData>
  <mergeCells count="8">
    <mergeCell ref="E155:Q155"/>
    <mergeCell ref="H149:R150"/>
    <mergeCell ref="A157:B157"/>
    <mergeCell ref="G141:L141"/>
    <mergeCell ref="M141:O141"/>
    <mergeCell ref="H153:O153"/>
    <mergeCell ref="G142:L142"/>
    <mergeCell ref="N142:P142"/>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88"/>
  <sheetViews>
    <sheetView workbookViewId="0" topLeftCell="A166">
      <selection activeCell="Q185" sqref="Q185"/>
    </sheetView>
  </sheetViews>
  <sheetFormatPr defaultColWidth="9.140625" defaultRowHeight="12.75"/>
  <cols>
    <col min="1" max="1" width="19.140625" style="0" customWidth="1"/>
  </cols>
  <sheetData>
    <row r="1" spans="1:8" ht="18">
      <c r="A1" s="188" t="s">
        <v>809</v>
      </c>
      <c r="B1" s="189"/>
      <c r="C1" s="189"/>
      <c r="D1" s="189"/>
      <c r="E1" s="189"/>
      <c r="F1" s="189"/>
      <c r="G1" s="189"/>
      <c r="H1" s="189"/>
    </row>
    <row r="2" spans="9:10" ht="12.75">
      <c r="I2" s="288" t="s">
        <v>599</v>
      </c>
      <c r="J2" s="264"/>
    </row>
    <row r="3" spans="1:10" ht="63.75">
      <c r="A3" s="5" t="s">
        <v>818</v>
      </c>
      <c r="B3" s="7" t="s">
        <v>240</v>
      </c>
      <c r="I3" s="264"/>
      <c r="J3" s="264"/>
    </row>
    <row r="4" spans="1:8" ht="12.75">
      <c r="A4" s="8"/>
      <c r="B4" s="8" t="s">
        <v>3</v>
      </c>
      <c r="C4" s="8" t="s">
        <v>5</v>
      </c>
      <c r="D4" s="8" t="s">
        <v>4</v>
      </c>
      <c r="E4" s="8" t="s">
        <v>6</v>
      </c>
      <c r="F4" s="3" t="s">
        <v>274</v>
      </c>
      <c r="G4" s="3" t="s">
        <v>275</v>
      </c>
      <c r="H4" s="17" t="s">
        <v>802</v>
      </c>
    </row>
    <row r="5" spans="1:8" ht="12.75">
      <c r="A5" s="8" t="s">
        <v>383</v>
      </c>
      <c r="B5" s="8">
        <v>657</v>
      </c>
      <c r="C5" s="8">
        <v>653</v>
      </c>
      <c r="D5" s="8">
        <v>664</v>
      </c>
      <c r="E5" s="8">
        <v>967</v>
      </c>
      <c r="F5" s="3">
        <v>922</v>
      </c>
      <c r="G5" s="3">
        <v>911</v>
      </c>
      <c r="H5" s="3">
        <v>837</v>
      </c>
    </row>
    <row r="6" spans="1:8" ht="12.75">
      <c r="A6" s="8" t="s">
        <v>384</v>
      </c>
      <c r="B6" s="8">
        <v>648</v>
      </c>
      <c r="C6" s="8">
        <v>649</v>
      </c>
      <c r="D6" s="8">
        <v>655</v>
      </c>
      <c r="E6" s="8">
        <v>869</v>
      </c>
      <c r="F6" s="3">
        <v>747</v>
      </c>
      <c r="G6" s="3">
        <v>622</v>
      </c>
      <c r="H6" s="3">
        <v>571</v>
      </c>
    </row>
    <row r="7" spans="1:8" ht="12.75">
      <c r="A7" s="8" t="s">
        <v>241</v>
      </c>
      <c r="B7" s="8">
        <v>826</v>
      </c>
      <c r="C7" s="8">
        <v>843</v>
      </c>
      <c r="D7" s="8">
        <v>890</v>
      </c>
      <c r="E7" s="8">
        <v>884</v>
      </c>
      <c r="F7" s="3">
        <v>747</v>
      </c>
      <c r="G7" s="3">
        <v>692</v>
      </c>
      <c r="H7" s="3">
        <v>654</v>
      </c>
    </row>
    <row r="8" spans="1:8" ht="12.75">
      <c r="A8" s="8" t="s">
        <v>385</v>
      </c>
      <c r="B8" s="8">
        <v>605</v>
      </c>
      <c r="C8" s="8">
        <v>594</v>
      </c>
      <c r="D8" s="8">
        <v>593</v>
      </c>
      <c r="E8" s="8">
        <v>911</v>
      </c>
      <c r="F8" s="3">
        <v>975</v>
      </c>
      <c r="G8" s="3">
        <v>990</v>
      </c>
      <c r="H8" s="3">
        <v>991</v>
      </c>
    </row>
    <row r="9" spans="1:8" ht="12.75">
      <c r="A9" s="8" t="s">
        <v>386</v>
      </c>
      <c r="B9" s="8">
        <v>835</v>
      </c>
      <c r="C9" s="8">
        <v>831</v>
      </c>
      <c r="D9" s="8">
        <v>823</v>
      </c>
      <c r="E9" s="8">
        <v>1100</v>
      </c>
      <c r="F9" s="3">
        <v>1230</v>
      </c>
      <c r="G9" s="3">
        <v>1253</v>
      </c>
      <c r="H9" s="3">
        <v>1180</v>
      </c>
    </row>
    <row r="10" spans="1:8" ht="12.75">
      <c r="A10" s="8" t="s">
        <v>387</v>
      </c>
      <c r="B10" s="8">
        <v>649</v>
      </c>
      <c r="C10" s="8">
        <v>643</v>
      </c>
      <c r="D10" s="8">
        <v>649</v>
      </c>
      <c r="E10" s="8">
        <v>1006</v>
      </c>
      <c r="F10" s="3">
        <v>1037</v>
      </c>
      <c r="G10" s="3">
        <v>1042</v>
      </c>
      <c r="H10" s="3">
        <v>1021</v>
      </c>
    </row>
    <row r="11" spans="1:8" ht="12.75">
      <c r="A11" s="8" t="s">
        <v>242</v>
      </c>
      <c r="B11" s="8">
        <v>826</v>
      </c>
      <c r="C11" s="8">
        <v>907</v>
      </c>
      <c r="D11" s="8">
        <v>807</v>
      </c>
      <c r="E11" s="8">
        <v>942</v>
      </c>
      <c r="F11" s="3">
        <v>975</v>
      </c>
      <c r="G11" s="3">
        <v>981</v>
      </c>
      <c r="H11" s="3">
        <v>975</v>
      </c>
    </row>
    <row r="12" spans="1:8" ht="12.75">
      <c r="A12" s="8" t="s">
        <v>388</v>
      </c>
      <c r="B12" s="8">
        <v>533</v>
      </c>
      <c r="C12" s="8">
        <v>548</v>
      </c>
      <c r="D12" s="8">
        <v>518</v>
      </c>
      <c r="E12" s="8">
        <v>913</v>
      </c>
      <c r="F12" s="3">
        <v>940</v>
      </c>
      <c r="G12" s="3">
        <v>937</v>
      </c>
      <c r="H12" s="3">
        <v>910</v>
      </c>
    </row>
    <row r="13" spans="1:8" ht="12.75">
      <c r="A13" s="8" t="s">
        <v>389</v>
      </c>
      <c r="B13" s="8">
        <v>537</v>
      </c>
      <c r="C13" s="8">
        <v>530</v>
      </c>
      <c r="D13" s="8">
        <v>531</v>
      </c>
      <c r="E13" s="8">
        <v>964</v>
      </c>
      <c r="F13" s="3">
        <v>993</v>
      </c>
      <c r="G13" s="3">
        <v>990</v>
      </c>
      <c r="H13" s="3">
        <v>963</v>
      </c>
    </row>
    <row r="14" spans="1:8" s="11" customFormat="1" ht="12.75">
      <c r="A14" s="8" t="s">
        <v>243</v>
      </c>
      <c r="B14" s="8">
        <v>419</v>
      </c>
      <c r="C14" s="8">
        <v>419</v>
      </c>
      <c r="D14" s="8">
        <v>419</v>
      </c>
      <c r="E14" s="8">
        <v>851</v>
      </c>
      <c r="F14" s="17">
        <v>887</v>
      </c>
      <c r="G14" s="17">
        <v>894</v>
      </c>
      <c r="H14" s="17">
        <v>889</v>
      </c>
    </row>
    <row r="15" spans="1:8" ht="12.75">
      <c r="A15" s="8" t="s">
        <v>390</v>
      </c>
      <c r="B15" s="8">
        <v>427</v>
      </c>
      <c r="C15" s="8">
        <v>413</v>
      </c>
      <c r="D15" s="8">
        <v>393</v>
      </c>
      <c r="E15" s="8">
        <v>795</v>
      </c>
      <c r="F15" s="3">
        <v>791</v>
      </c>
      <c r="G15" s="3">
        <v>788</v>
      </c>
      <c r="H15" s="3">
        <v>850</v>
      </c>
    </row>
    <row r="16" spans="1:8" ht="12.75">
      <c r="A16" s="8" t="s">
        <v>391</v>
      </c>
      <c r="B16" s="8">
        <v>492</v>
      </c>
      <c r="C16" s="8">
        <v>488</v>
      </c>
      <c r="D16" s="8">
        <v>476</v>
      </c>
      <c r="E16" s="8">
        <v>922</v>
      </c>
      <c r="F16" s="3">
        <v>887</v>
      </c>
      <c r="G16" s="3">
        <v>823</v>
      </c>
      <c r="H16" s="3">
        <v>807</v>
      </c>
    </row>
    <row r="17" spans="1:8" ht="12.75">
      <c r="A17" s="8" t="s">
        <v>392</v>
      </c>
      <c r="B17" s="8">
        <v>497</v>
      </c>
      <c r="C17" s="8">
        <v>496</v>
      </c>
      <c r="D17" s="8">
        <v>488</v>
      </c>
      <c r="E17" s="8">
        <v>922</v>
      </c>
      <c r="F17" s="3">
        <v>949</v>
      </c>
      <c r="G17" s="3">
        <v>937</v>
      </c>
      <c r="H17" s="3">
        <v>922</v>
      </c>
    </row>
    <row r="18" spans="1:8" ht="12.75">
      <c r="A18" s="8" t="s">
        <v>393</v>
      </c>
      <c r="B18" s="8">
        <v>785</v>
      </c>
      <c r="C18" s="8">
        <v>828</v>
      </c>
      <c r="D18" s="8">
        <v>837</v>
      </c>
      <c r="E18" s="8">
        <v>940</v>
      </c>
      <c r="F18" s="3">
        <v>957</v>
      </c>
      <c r="G18" s="3">
        <v>964</v>
      </c>
      <c r="H18" s="3">
        <v>960</v>
      </c>
    </row>
    <row r="19" spans="1:8" ht="12.75">
      <c r="A19" s="8" t="s">
        <v>394</v>
      </c>
      <c r="B19" s="8">
        <v>660</v>
      </c>
      <c r="C19" s="8">
        <v>656</v>
      </c>
      <c r="D19" s="8">
        <v>650</v>
      </c>
      <c r="E19" s="8">
        <v>1112</v>
      </c>
      <c r="F19" s="3">
        <v>1151</v>
      </c>
      <c r="G19" s="3">
        <v>1165</v>
      </c>
      <c r="H19" s="3">
        <v>1174</v>
      </c>
    </row>
    <row r="22" spans="1:17" ht="25.5">
      <c r="A22" s="5" t="s">
        <v>665</v>
      </c>
      <c r="B22" s="7" t="s">
        <v>437</v>
      </c>
      <c r="P22" s="288" t="s">
        <v>599</v>
      </c>
      <c r="Q22" s="264"/>
    </row>
    <row r="23" spans="1:17" ht="15">
      <c r="A23" s="136"/>
      <c r="B23" s="325">
        <v>2004</v>
      </c>
      <c r="C23" s="322"/>
      <c r="D23" s="322"/>
      <c r="E23" s="322"/>
      <c r="F23" s="322"/>
      <c r="G23" s="321"/>
      <c r="H23" s="320">
        <v>2005</v>
      </c>
      <c r="I23" s="322"/>
      <c r="J23" s="322"/>
      <c r="K23" s="322"/>
      <c r="L23" s="322"/>
      <c r="M23" s="321"/>
      <c r="N23" s="137">
        <v>2006</v>
      </c>
      <c r="P23" s="264"/>
      <c r="Q23" s="264"/>
    </row>
    <row r="24" spans="1:18" ht="30">
      <c r="A24" s="138" t="s">
        <v>438</v>
      </c>
      <c r="B24" s="326" t="s">
        <v>439</v>
      </c>
      <c r="C24" s="324"/>
      <c r="D24" s="323" t="s">
        <v>440</v>
      </c>
      <c r="E24" s="324"/>
      <c r="F24" s="323" t="s">
        <v>441</v>
      </c>
      <c r="G24" s="324"/>
      <c r="H24" s="323" t="s">
        <v>442</v>
      </c>
      <c r="I24" s="324"/>
      <c r="J24" s="323" t="s">
        <v>440</v>
      </c>
      <c r="K24" s="324"/>
      <c r="L24" s="323" t="s">
        <v>441</v>
      </c>
      <c r="M24" s="324"/>
      <c r="N24" s="139" t="s">
        <v>443</v>
      </c>
      <c r="Q24" s="290" t="s">
        <v>820</v>
      </c>
      <c r="R24" s="290"/>
    </row>
    <row r="25" spans="1:18" ht="15">
      <c r="A25" s="140"/>
      <c r="B25" s="325" t="s">
        <v>444</v>
      </c>
      <c r="C25" s="321"/>
      <c r="D25" s="320" t="s">
        <v>444</v>
      </c>
      <c r="E25" s="321"/>
      <c r="F25" s="320" t="s">
        <v>444</v>
      </c>
      <c r="G25" s="321"/>
      <c r="H25" s="320" t="s">
        <v>444</v>
      </c>
      <c r="I25" s="321"/>
      <c r="J25" s="320" t="s">
        <v>444</v>
      </c>
      <c r="K25" s="321"/>
      <c r="L25" s="320" t="s">
        <v>444</v>
      </c>
      <c r="M25" s="321"/>
      <c r="N25" s="141" t="s">
        <v>444</v>
      </c>
      <c r="Q25" s="290"/>
      <c r="R25" s="290"/>
    </row>
    <row r="26" spans="1:18" ht="18">
      <c r="A26" s="142"/>
      <c r="B26" s="139" t="s">
        <v>445</v>
      </c>
      <c r="C26" s="139" t="s">
        <v>446</v>
      </c>
      <c r="D26" s="139" t="s">
        <v>445</v>
      </c>
      <c r="E26" s="139" t="s">
        <v>446</v>
      </c>
      <c r="F26" s="139" t="s">
        <v>445</v>
      </c>
      <c r="G26" s="139" t="s">
        <v>446</v>
      </c>
      <c r="H26" s="139" t="s">
        <v>445</v>
      </c>
      <c r="I26" s="139" t="s">
        <v>446</v>
      </c>
      <c r="J26" s="139" t="s">
        <v>445</v>
      </c>
      <c r="K26" s="139" t="s">
        <v>446</v>
      </c>
      <c r="L26" s="139" t="s">
        <v>445</v>
      </c>
      <c r="M26" s="139" t="s">
        <v>446</v>
      </c>
      <c r="N26" s="143" t="s">
        <v>447</v>
      </c>
      <c r="Q26" s="290"/>
      <c r="R26" s="290"/>
    </row>
    <row r="27" spans="1:14" ht="18">
      <c r="A27" s="142" t="s">
        <v>448</v>
      </c>
      <c r="B27" s="139" t="s">
        <v>449</v>
      </c>
      <c r="C27" s="139">
        <v>1480</v>
      </c>
      <c r="D27" s="139" t="s">
        <v>450</v>
      </c>
      <c r="E27" s="139">
        <v>870</v>
      </c>
      <c r="F27" s="139" t="s">
        <v>451</v>
      </c>
      <c r="G27" s="139">
        <v>1800</v>
      </c>
      <c r="H27" s="139" t="s">
        <v>452</v>
      </c>
      <c r="I27" s="139" t="s">
        <v>453</v>
      </c>
      <c r="J27" s="139" t="s">
        <v>454</v>
      </c>
      <c r="K27" s="139" t="s">
        <v>455</v>
      </c>
      <c r="L27" s="139" t="s">
        <v>456</v>
      </c>
      <c r="M27" s="139" t="s">
        <v>457</v>
      </c>
      <c r="N27" s="144" t="s">
        <v>291</v>
      </c>
    </row>
    <row r="28" spans="1:14" ht="15">
      <c r="A28" s="142" t="s">
        <v>458</v>
      </c>
      <c r="B28" s="139" t="s">
        <v>459</v>
      </c>
      <c r="C28" s="139">
        <v>580</v>
      </c>
      <c r="D28" s="139" t="s">
        <v>460</v>
      </c>
      <c r="E28" s="139">
        <v>390</v>
      </c>
      <c r="F28" s="139" t="s">
        <v>461</v>
      </c>
      <c r="G28" s="139">
        <v>390</v>
      </c>
      <c r="H28" s="139" t="s">
        <v>462</v>
      </c>
      <c r="I28" s="139" t="s">
        <v>463</v>
      </c>
      <c r="J28" s="139" t="s">
        <v>464</v>
      </c>
      <c r="K28" s="139" t="s">
        <v>465</v>
      </c>
      <c r="L28" s="139" t="s">
        <v>466</v>
      </c>
      <c r="M28" s="139" t="s">
        <v>467</v>
      </c>
      <c r="N28" s="144" t="s">
        <v>291</v>
      </c>
    </row>
    <row r="29" spans="1:14" ht="15">
      <c r="A29" s="142" t="s">
        <v>468</v>
      </c>
      <c r="B29" s="139" t="s">
        <v>469</v>
      </c>
      <c r="C29" s="139">
        <v>810</v>
      </c>
      <c r="D29" s="139" t="s">
        <v>470</v>
      </c>
      <c r="E29" s="139">
        <v>670</v>
      </c>
      <c r="F29" s="139" t="s">
        <v>471</v>
      </c>
      <c r="G29" s="139">
        <v>840</v>
      </c>
      <c r="H29" s="139" t="s">
        <v>472</v>
      </c>
      <c r="I29" s="139" t="s">
        <v>473</v>
      </c>
      <c r="J29" s="139" t="s">
        <v>474</v>
      </c>
      <c r="K29" s="139" t="s">
        <v>475</v>
      </c>
      <c r="L29" s="139" t="s">
        <v>476</v>
      </c>
      <c r="M29" s="139" t="s">
        <v>477</v>
      </c>
      <c r="N29" s="143" t="s">
        <v>478</v>
      </c>
    </row>
    <row r="30" spans="1:14" ht="15">
      <c r="A30" s="142" t="s">
        <v>126</v>
      </c>
      <c r="B30" s="139" t="s">
        <v>479</v>
      </c>
      <c r="C30" s="139">
        <v>530</v>
      </c>
      <c r="D30" s="139" t="s">
        <v>480</v>
      </c>
      <c r="E30" s="139">
        <v>300</v>
      </c>
      <c r="F30" s="139" t="s">
        <v>481</v>
      </c>
      <c r="G30" s="139">
        <v>260</v>
      </c>
      <c r="H30" s="139" t="s">
        <v>482</v>
      </c>
      <c r="I30" s="139" t="s">
        <v>483</v>
      </c>
      <c r="J30" s="139" t="s">
        <v>484</v>
      </c>
      <c r="K30" s="139" t="s">
        <v>485</v>
      </c>
      <c r="L30" s="139" t="s">
        <v>486</v>
      </c>
      <c r="M30" s="139" t="s">
        <v>487</v>
      </c>
      <c r="N30" s="143" t="s">
        <v>488</v>
      </c>
    </row>
    <row r="31" spans="1:14" ht="15">
      <c r="A31" s="142" t="s">
        <v>489</v>
      </c>
      <c r="B31" s="139" t="s">
        <v>490</v>
      </c>
      <c r="C31" s="139">
        <v>1290</v>
      </c>
      <c r="D31" s="139" t="s">
        <v>491</v>
      </c>
      <c r="E31" s="139">
        <v>580</v>
      </c>
      <c r="F31" s="139" t="s">
        <v>492</v>
      </c>
      <c r="G31" s="139">
        <v>850</v>
      </c>
      <c r="H31" s="139" t="s">
        <v>493</v>
      </c>
      <c r="I31" s="139" t="s">
        <v>494</v>
      </c>
      <c r="J31" s="139" t="s">
        <v>495</v>
      </c>
      <c r="K31" s="139" t="s">
        <v>496</v>
      </c>
      <c r="L31" s="139" t="s">
        <v>497</v>
      </c>
      <c r="M31" s="139" t="s">
        <v>498</v>
      </c>
      <c r="N31" s="144" t="s">
        <v>291</v>
      </c>
    </row>
    <row r="32" spans="1:14" ht="15">
      <c r="A32" s="142" t="s">
        <v>499</v>
      </c>
      <c r="B32" s="144" t="s">
        <v>291</v>
      </c>
      <c r="C32" s="144" t="s">
        <v>291</v>
      </c>
      <c r="D32" s="144" t="s">
        <v>291</v>
      </c>
      <c r="E32" s="144" t="s">
        <v>291</v>
      </c>
      <c r="F32" s="139" t="s">
        <v>500</v>
      </c>
      <c r="G32" s="139">
        <v>640</v>
      </c>
      <c r="H32" s="144" t="s">
        <v>291</v>
      </c>
      <c r="I32" s="144" t="s">
        <v>291</v>
      </c>
      <c r="J32" s="144" t="s">
        <v>291</v>
      </c>
      <c r="K32" s="144" t="s">
        <v>291</v>
      </c>
      <c r="L32" s="139" t="s">
        <v>501</v>
      </c>
      <c r="M32" s="139" t="s">
        <v>502</v>
      </c>
      <c r="N32" s="144" t="s">
        <v>291</v>
      </c>
    </row>
    <row r="33" spans="1:14" ht="15">
      <c r="A33" s="142" t="s">
        <v>503</v>
      </c>
      <c r="B33" s="144" t="s">
        <v>291</v>
      </c>
      <c r="C33" s="144" t="s">
        <v>291</v>
      </c>
      <c r="D33" s="144" t="s">
        <v>291</v>
      </c>
      <c r="E33" s="144" t="s">
        <v>291</v>
      </c>
      <c r="F33" s="139" t="s">
        <v>504</v>
      </c>
      <c r="G33" s="139">
        <v>700</v>
      </c>
      <c r="H33" s="144" t="s">
        <v>291</v>
      </c>
      <c r="I33" s="144" t="s">
        <v>291</v>
      </c>
      <c r="J33" s="144" t="s">
        <v>291</v>
      </c>
      <c r="K33" s="144" t="s">
        <v>291</v>
      </c>
      <c r="L33" s="139" t="s">
        <v>505</v>
      </c>
      <c r="M33" s="139" t="s">
        <v>506</v>
      </c>
      <c r="N33" s="143" t="s">
        <v>507</v>
      </c>
    </row>
    <row r="34" spans="1:14" ht="15">
      <c r="A34" s="142" t="s">
        <v>508</v>
      </c>
      <c r="B34" s="144" t="s">
        <v>291</v>
      </c>
      <c r="C34" s="144" t="s">
        <v>291</v>
      </c>
      <c r="D34" s="144" t="s">
        <v>291</v>
      </c>
      <c r="E34" s="144" t="s">
        <v>291</v>
      </c>
      <c r="F34" s="139" t="s">
        <v>509</v>
      </c>
      <c r="G34" s="139">
        <v>480</v>
      </c>
      <c r="H34" s="144" t="s">
        <v>291</v>
      </c>
      <c r="I34" s="144" t="s">
        <v>291</v>
      </c>
      <c r="J34" s="144" t="s">
        <v>291</v>
      </c>
      <c r="K34" s="144" t="s">
        <v>291</v>
      </c>
      <c r="L34" s="139" t="s">
        <v>510</v>
      </c>
      <c r="M34" s="139" t="s">
        <v>511</v>
      </c>
      <c r="N34" s="144" t="s">
        <v>291</v>
      </c>
    </row>
    <row r="35" spans="1:14" ht="15">
      <c r="A35" s="142" t="s">
        <v>512</v>
      </c>
      <c r="B35" s="144" t="s">
        <v>291</v>
      </c>
      <c r="C35" s="144" t="s">
        <v>291</v>
      </c>
      <c r="D35" s="144" t="s">
        <v>291</v>
      </c>
      <c r="E35" s="144" t="s">
        <v>291</v>
      </c>
      <c r="F35" s="139" t="s">
        <v>513</v>
      </c>
      <c r="G35" s="139">
        <v>610</v>
      </c>
      <c r="H35" s="144" t="s">
        <v>291</v>
      </c>
      <c r="I35" s="144" t="s">
        <v>291</v>
      </c>
      <c r="J35" s="144" t="s">
        <v>291</v>
      </c>
      <c r="K35" s="144" t="s">
        <v>291</v>
      </c>
      <c r="L35" s="139" t="s">
        <v>514</v>
      </c>
      <c r="M35" s="139" t="s">
        <v>515</v>
      </c>
      <c r="N35" s="144" t="s">
        <v>291</v>
      </c>
    </row>
    <row r="36" spans="1:14" ht="15">
      <c r="A36" s="142" t="s">
        <v>516</v>
      </c>
      <c r="B36" s="144" t="s">
        <v>291</v>
      </c>
      <c r="C36" s="144" t="s">
        <v>291</v>
      </c>
      <c r="D36" s="144" t="s">
        <v>291</v>
      </c>
      <c r="E36" s="144" t="s">
        <v>291</v>
      </c>
      <c r="F36" s="139" t="s">
        <v>517</v>
      </c>
      <c r="G36" s="139">
        <v>560</v>
      </c>
      <c r="H36" s="144" t="s">
        <v>291</v>
      </c>
      <c r="I36" s="144" t="s">
        <v>291</v>
      </c>
      <c r="J36" s="144" t="s">
        <v>291</v>
      </c>
      <c r="K36" s="144" t="s">
        <v>291</v>
      </c>
      <c r="L36" s="139" t="s">
        <v>518</v>
      </c>
      <c r="M36" s="139" t="s">
        <v>519</v>
      </c>
      <c r="N36" s="144" t="s">
        <v>291</v>
      </c>
    </row>
    <row r="37" spans="1:14" ht="15">
      <c r="A37" s="142" t="s">
        <v>520</v>
      </c>
      <c r="B37" s="144" t="s">
        <v>291</v>
      </c>
      <c r="C37" s="144" t="s">
        <v>291</v>
      </c>
      <c r="D37" s="144" t="s">
        <v>291</v>
      </c>
      <c r="E37" s="144" t="s">
        <v>291</v>
      </c>
      <c r="F37" s="139" t="s">
        <v>521</v>
      </c>
      <c r="G37" s="139">
        <v>860</v>
      </c>
      <c r="H37" s="144" t="s">
        <v>291</v>
      </c>
      <c r="I37" s="144" t="s">
        <v>291</v>
      </c>
      <c r="J37" s="144" t="s">
        <v>291</v>
      </c>
      <c r="K37" s="144" t="s">
        <v>291</v>
      </c>
      <c r="L37" s="139" t="s">
        <v>522</v>
      </c>
      <c r="M37" s="139" t="s">
        <v>523</v>
      </c>
      <c r="N37" s="144" t="s">
        <v>291</v>
      </c>
    </row>
    <row r="38" spans="1:14" ht="15">
      <c r="A38" s="142" t="s">
        <v>524</v>
      </c>
      <c r="B38" s="144" t="s">
        <v>291</v>
      </c>
      <c r="C38" s="144" t="s">
        <v>291</v>
      </c>
      <c r="D38" s="144" t="s">
        <v>291</v>
      </c>
      <c r="E38" s="144" t="s">
        <v>291</v>
      </c>
      <c r="F38" s="139" t="s">
        <v>525</v>
      </c>
      <c r="G38" s="139">
        <v>570</v>
      </c>
      <c r="H38" s="144" t="s">
        <v>291</v>
      </c>
      <c r="I38" s="144" t="s">
        <v>291</v>
      </c>
      <c r="J38" s="144" t="s">
        <v>291</v>
      </c>
      <c r="K38" s="144" t="s">
        <v>291</v>
      </c>
      <c r="L38" s="139" t="s">
        <v>526</v>
      </c>
      <c r="M38" s="139" t="s">
        <v>527</v>
      </c>
      <c r="N38" s="144" t="s">
        <v>291</v>
      </c>
    </row>
    <row r="39" spans="1:14" ht="15">
      <c r="A39" s="64"/>
      <c r="B39" s="65"/>
      <c r="C39" s="65"/>
      <c r="D39" s="65"/>
      <c r="E39" s="65"/>
      <c r="F39" s="66"/>
      <c r="G39" s="66"/>
      <c r="H39" s="65"/>
      <c r="I39" s="65"/>
      <c r="J39" s="65"/>
      <c r="K39" s="65"/>
      <c r="L39" s="66"/>
      <c r="M39" s="66"/>
      <c r="N39" s="65"/>
    </row>
    <row r="40" spans="1:14" ht="90">
      <c r="A40" s="145" t="s">
        <v>663</v>
      </c>
      <c r="B40" s="65"/>
      <c r="C40" s="65"/>
      <c r="D40" s="65"/>
      <c r="E40" s="65"/>
      <c r="F40" s="66"/>
      <c r="G40" s="66"/>
      <c r="H40" s="65"/>
      <c r="I40" s="65"/>
      <c r="J40" s="65"/>
      <c r="K40" s="65"/>
      <c r="L40" s="66"/>
      <c r="M40" s="66"/>
      <c r="N40" s="65"/>
    </row>
    <row r="41" spans="1:14" ht="60">
      <c r="A41" s="146" t="s">
        <v>664</v>
      </c>
      <c r="B41" s="65"/>
      <c r="C41" s="65"/>
      <c r="D41" s="65"/>
      <c r="E41" s="65"/>
      <c r="F41" s="66"/>
      <c r="G41" s="66"/>
      <c r="H41" s="65"/>
      <c r="I41" s="65"/>
      <c r="J41" s="65"/>
      <c r="K41" s="65"/>
      <c r="L41" s="66"/>
      <c r="M41" s="66"/>
      <c r="N41" s="65"/>
    </row>
    <row r="42" spans="1:14" ht="15">
      <c r="A42" s="64"/>
      <c r="B42" s="65"/>
      <c r="C42" s="65"/>
      <c r="D42" s="65"/>
      <c r="E42" s="65"/>
      <c r="F42" s="66"/>
      <c r="G42" s="66"/>
      <c r="H42" s="65"/>
      <c r="I42" s="65"/>
      <c r="J42" s="65"/>
      <c r="K42" s="65"/>
      <c r="L42" s="66"/>
      <c r="M42" s="66"/>
      <c r="N42" s="65"/>
    </row>
    <row r="43" spans="1:14" ht="90">
      <c r="A43" s="165" t="s">
        <v>696</v>
      </c>
      <c r="B43" s="65"/>
      <c r="C43" s="65"/>
      <c r="D43" s="65"/>
      <c r="E43" s="65"/>
      <c r="F43" s="66"/>
      <c r="G43" s="66"/>
      <c r="H43" s="65"/>
      <c r="I43" s="65"/>
      <c r="J43" s="65"/>
      <c r="K43" s="65"/>
      <c r="L43" s="66"/>
      <c r="M43" s="66"/>
      <c r="N43" s="65"/>
    </row>
    <row r="44" spans="1:14" ht="15.75" thickBot="1">
      <c r="A44" s="64"/>
      <c r="B44" s="65"/>
      <c r="C44" s="65"/>
      <c r="D44" s="65"/>
      <c r="E44" s="65"/>
      <c r="F44" s="66"/>
      <c r="G44" s="66"/>
      <c r="H44" s="65"/>
      <c r="I44" s="65"/>
      <c r="J44" s="65"/>
      <c r="K44" s="65"/>
      <c r="L44" s="66"/>
      <c r="M44" s="66"/>
      <c r="N44" s="65"/>
    </row>
    <row r="45" spans="1:14" ht="90">
      <c r="A45" s="303" t="s">
        <v>697</v>
      </c>
      <c r="B45" s="303" t="s">
        <v>698</v>
      </c>
      <c r="C45" s="73" t="s">
        <v>699</v>
      </c>
      <c r="D45" s="303" t="s">
        <v>701</v>
      </c>
      <c r="E45" s="65"/>
      <c r="F45" s="66"/>
      <c r="G45" s="66"/>
      <c r="H45" s="65"/>
      <c r="I45" s="65"/>
      <c r="J45" s="65"/>
      <c r="K45" s="65"/>
      <c r="L45" s="66"/>
      <c r="M45" s="66"/>
      <c r="N45" s="65"/>
    </row>
    <row r="46" spans="1:14" ht="60.75" thickBot="1">
      <c r="A46" s="304"/>
      <c r="B46" s="304"/>
      <c r="C46" s="74" t="s">
        <v>700</v>
      </c>
      <c r="D46" s="304"/>
      <c r="E46" s="65"/>
      <c r="F46" s="66"/>
      <c r="G46" s="66"/>
      <c r="H46" s="65"/>
      <c r="I46" s="65"/>
      <c r="J46" s="65"/>
      <c r="K46" s="65"/>
      <c r="L46" s="66"/>
      <c r="M46" s="66"/>
      <c r="N46" s="65"/>
    </row>
    <row r="47" spans="1:14" ht="30.75" thickBot="1">
      <c r="A47" s="75" t="s">
        <v>503</v>
      </c>
      <c r="B47" s="301" t="s">
        <v>703</v>
      </c>
      <c r="C47" s="77" t="s">
        <v>704</v>
      </c>
      <c r="D47" s="77" t="s">
        <v>447</v>
      </c>
      <c r="E47" s="65"/>
      <c r="F47" s="66"/>
      <c r="G47" s="66"/>
      <c r="H47" s="65"/>
      <c r="I47" s="65"/>
      <c r="J47" s="65"/>
      <c r="K47" s="65"/>
      <c r="L47" s="66"/>
      <c r="M47" s="66"/>
      <c r="N47" s="65"/>
    </row>
    <row r="48" spans="1:14" ht="18.75" thickBot="1">
      <c r="A48" s="76" t="s">
        <v>702</v>
      </c>
      <c r="B48" s="302"/>
      <c r="C48" s="77" t="s">
        <v>705</v>
      </c>
      <c r="D48" s="77" t="s">
        <v>706</v>
      </c>
      <c r="E48" s="65"/>
      <c r="F48" s="66"/>
      <c r="G48" s="66"/>
      <c r="H48" s="65"/>
      <c r="I48" s="65"/>
      <c r="J48" s="65"/>
      <c r="K48" s="65"/>
      <c r="L48" s="66"/>
      <c r="M48" s="66"/>
      <c r="N48" s="65"/>
    </row>
    <row r="49" spans="1:14" ht="30.75" thickBot="1">
      <c r="A49" s="75" t="s">
        <v>707</v>
      </c>
      <c r="B49" s="301" t="s">
        <v>709</v>
      </c>
      <c r="C49" s="77" t="s">
        <v>710</v>
      </c>
      <c r="D49" s="77" t="s">
        <v>447</v>
      </c>
      <c r="E49" s="65"/>
      <c r="F49" s="66"/>
      <c r="G49" s="66"/>
      <c r="H49" s="65"/>
      <c r="I49" s="65"/>
      <c r="J49" s="65"/>
      <c r="K49" s="65"/>
      <c r="L49" s="66"/>
      <c r="M49" s="66"/>
      <c r="N49" s="65"/>
    </row>
    <row r="50" spans="1:14" ht="18.75" thickBot="1">
      <c r="A50" s="76" t="s">
        <v>708</v>
      </c>
      <c r="B50" s="302"/>
      <c r="C50" s="77" t="s">
        <v>711</v>
      </c>
      <c r="D50" s="77" t="s">
        <v>706</v>
      </c>
      <c r="E50" s="65"/>
      <c r="F50" s="66"/>
      <c r="G50" s="66"/>
      <c r="H50" s="65"/>
      <c r="I50" s="65"/>
      <c r="J50" s="65"/>
      <c r="K50" s="65"/>
      <c r="L50" s="66"/>
      <c r="M50" s="66"/>
      <c r="N50" s="65"/>
    </row>
    <row r="51" spans="1:14" ht="30.75" thickBot="1">
      <c r="A51" s="75" t="s">
        <v>126</v>
      </c>
      <c r="B51" s="301" t="s">
        <v>712</v>
      </c>
      <c r="C51" s="77" t="s">
        <v>713</v>
      </c>
      <c r="D51" s="77" t="s">
        <v>447</v>
      </c>
      <c r="E51" s="65"/>
      <c r="F51" s="66"/>
      <c r="G51" s="66"/>
      <c r="H51" s="65"/>
      <c r="I51" s="65"/>
      <c r="J51" s="65"/>
      <c r="K51" s="65"/>
      <c r="L51" s="66"/>
      <c r="M51" s="66"/>
      <c r="N51" s="65"/>
    </row>
    <row r="52" spans="1:14" ht="18.75" thickBot="1">
      <c r="A52" s="76" t="s">
        <v>702</v>
      </c>
      <c r="B52" s="302"/>
      <c r="C52" s="77" t="s">
        <v>714</v>
      </c>
      <c r="D52" s="77" t="s">
        <v>706</v>
      </c>
      <c r="E52" s="65"/>
      <c r="F52" s="66"/>
      <c r="G52" s="66"/>
      <c r="H52" s="65"/>
      <c r="I52" s="65"/>
      <c r="J52" s="65"/>
      <c r="K52" s="65"/>
      <c r="L52" s="66"/>
      <c r="M52" s="66"/>
      <c r="N52" s="65"/>
    </row>
    <row r="53" spans="1:14" ht="30.75" thickBot="1">
      <c r="A53" s="75" t="s">
        <v>126</v>
      </c>
      <c r="B53" s="301" t="s">
        <v>715</v>
      </c>
      <c r="C53" s="77" t="s">
        <v>716</v>
      </c>
      <c r="D53" s="77" t="s">
        <v>447</v>
      </c>
      <c r="E53" s="65"/>
      <c r="F53" s="66"/>
      <c r="G53" s="66"/>
      <c r="H53" s="65"/>
      <c r="I53" s="65"/>
      <c r="J53" s="65"/>
      <c r="K53" s="65"/>
      <c r="L53" s="66"/>
      <c r="M53" s="66"/>
      <c r="N53" s="65"/>
    </row>
    <row r="54" spans="1:14" ht="18.75" thickBot="1">
      <c r="A54" s="76" t="s">
        <v>708</v>
      </c>
      <c r="B54" s="302"/>
      <c r="C54" s="77" t="s">
        <v>717</v>
      </c>
      <c r="D54" s="77" t="s">
        <v>706</v>
      </c>
      <c r="E54" s="65"/>
      <c r="F54" s="66"/>
      <c r="G54" s="66"/>
      <c r="H54" s="65"/>
      <c r="I54" s="65"/>
      <c r="J54" s="65"/>
      <c r="K54" s="65"/>
      <c r="L54" s="66"/>
      <c r="M54" s="66"/>
      <c r="N54" s="65"/>
    </row>
    <row r="55" spans="1:14" ht="30.75" thickBot="1">
      <c r="A55" s="75" t="s">
        <v>35</v>
      </c>
      <c r="B55" s="301" t="s">
        <v>719</v>
      </c>
      <c r="C55" s="77" t="s">
        <v>720</v>
      </c>
      <c r="D55" s="77" t="s">
        <v>447</v>
      </c>
      <c r="E55" s="65"/>
      <c r="F55" s="66"/>
      <c r="G55" s="66"/>
      <c r="H55" s="65"/>
      <c r="I55" s="65"/>
      <c r="J55" s="65"/>
      <c r="K55" s="65"/>
      <c r="L55" s="66"/>
      <c r="M55" s="66"/>
      <c r="N55" s="65"/>
    </row>
    <row r="56" spans="1:14" ht="18.75" thickBot="1">
      <c r="A56" s="76" t="s">
        <v>718</v>
      </c>
      <c r="B56" s="302"/>
      <c r="C56" s="77" t="s">
        <v>721</v>
      </c>
      <c r="D56" s="77" t="s">
        <v>706</v>
      </c>
      <c r="E56" s="65"/>
      <c r="F56" s="66"/>
      <c r="G56" s="66"/>
      <c r="H56" s="65"/>
      <c r="I56" s="65"/>
      <c r="J56" s="65"/>
      <c r="K56" s="65"/>
      <c r="L56" s="66"/>
      <c r="M56" s="66"/>
      <c r="N56" s="65"/>
    </row>
    <row r="57" spans="1:14" ht="15">
      <c r="A57" s="75" t="s">
        <v>35</v>
      </c>
      <c r="B57" s="301" t="s">
        <v>722</v>
      </c>
      <c r="C57" s="299" t="s">
        <v>723</v>
      </c>
      <c r="D57" s="299" t="s">
        <v>447</v>
      </c>
      <c r="E57" s="65"/>
      <c r="F57" s="66"/>
      <c r="G57" s="66"/>
      <c r="H57" s="65"/>
      <c r="I57" s="65"/>
      <c r="J57" s="65"/>
      <c r="K57" s="65"/>
      <c r="L57" s="66"/>
      <c r="M57" s="66"/>
      <c r="N57" s="65"/>
    </row>
    <row r="58" spans="1:14" ht="15.75" thickBot="1">
      <c r="A58" s="76" t="s">
        <v>708</v>
      </c>
      <c r="B58" s="302"/>
      <c r="C58" s="300"/>
      <c r="D58" s="300"/>
      <c r="E58" s="65"/>
      <c r="F58" s="66"/>
      <c r="G58" s="66"/>
      <c r="H58" s="65"/>
      <c r="I58" s="65"/>
      <c r="J58" s="65"/>
      <c r="K58" s="65"/>
      <c r="L58" s="66"/>
      <c r="M58" s="66"/>
      <c r="N58" s="65"/>
    </row>
    <row r="59" spans="1:14" ht="30.75" thickBot="1">
      <c r="A59" s="78" t="s">
        <v>724</v>
      </c>
      <c r="B59" s="301" t="s">
        <v>725</v>
      </c>
      <c r="C59" s="79" t="s">
        <v>726</v>
      </c>
      <c r="D59" s="79" t="s">
        <v>447</v>
      </c>
      <c r="E59" s="65"/>
      <c r="F59" s="66"/>
      <c r="G59" s="66"/>
      <c r="H59" s="65"/>
      <c r="I59" s="65"/>
      <c r="J59" s="65"/>
      <c r="K59" s="65"/>
      <c r="L59" s="66"/>
      <c r="M59" s="66"/>
      <c r="N59" s="65"/>
    </row>
    <row r="60" spans="1:14" ht="18.75" thickBot="1">
      <c r="A60" s="76" t="s">
        <v>718</v>
      </c>
      <c r="B60" s="302"/>
      <c r="C60" s="77" t="s">
        <v>727</v>
      </c>
      <c r="D60" s="77" t="s">
        <v>706</v>
      </c>
      <c r="E60" s="65"/>
      <c r="F60" s="66"/>
      <c r="G60" s="66"/>
      <c r="H60" s="65"/>
      <c r="I60" s="65"/>
      <c r="J60" s="65"/>
      <c r="K60" s="65"/>
      <c r="L60" s="66"/>
      <c r="M60" s="66"/>
      <c r="N60" s="65"/>
    </row>
    <row r="61" spans="1:14" ht="30.75" thickBot="1">
      <c r="A61" s="75" t="s">
        <v>724</v>
      </c>
      <c r="B61" s="301" t="s">
        <v>728</v>
      </c>
      <c r="C61" s="77" t="s">
        <v>729</v>
      </c>
      <c r="D61" s="77" t="s">
        <v>447</v>
      </c>
      <c r="E61" s="65"/>
      <c r="F61" s="66"/>
      <c r="G61" s="66"/>
      <c r="H61" s="65"/>
      <c r="I61" s="65"/>
      <c r="J61" s="65"/>
      <c r="K61" s="65"/>
      <c r="L61" s="66"/>
      <c r="M61" s="66"/>
      <c r="N61" s="65"/>
    </row>
    <row r="62" spans="1:14" ht="18.75" thickBot="1">
      <c r="A62" s="76" t="s">
        <v>708</v>
      </c>
      <c r="B62" s="302"/>
      <c r="C62" s="77" t="s">
        <v>730</v>
      </c>
      <c r="D62" s="77" t="s">
        <v>706</v>
      </c>
      <c r="E62" s="65"/>
      <c r="F62" s="66"/>
      <c r="G62" s="66"/>
      <c r="H62" s="65"/>
      <c r="I62" s="65"/>
      <c r="J62" s="65"/>
      <c r="K62" s="65"/>
      <c r="L62" s="66"/>
      <c r="M62" s="66"/>
      <c r="N62" s="65"/>
    </row>
    <row r="63" spans="1:14" ht="30.75" thickBot="1">
      <c r="A63" s="75" t="s">
        <v>731</v>
      </c>
      <c r="B63" s="301" t="s">
        <v>732</v>
      </c>
      <c r="C63" s="77" t="s">
        <v>733</v>
      </c>
      <c r="D63" s="77" t="s">
        <v>447</v>
      </c>
      <c r="E63" s="65"/>
      <c r="F63" s="66"/>
      <c r="G63" s="66"/>
      <c r="H63" s="65"/>
      <c r="I63" s="65"/>
      <c r="J63" s="65"/>
      <c r="K63" s="65"/>
      <c r="L63" s="66"/>
      <c r="M63" s="66"/>
      <c r="N63" s="65"/>
    </row>
    <row r="64" spans="1:14" ht="18.75" thickBot="1">
      <c r="A64" s="76" t="s">
        <v>718</v>
      </c>
      <c r="B64" s="302"/>
      <c r="C64" s="77" t="s">
        <v>734</v>
      </c>
      <c r="D64" s="77" t="s">
        <v>706</v>
      </c>
      <c r="E64" s="65"/>
      <c r="F64" s="66"/>
      <c r="G64" s="66"/>
      <c r="H64" s="65"/>
      <c r="I64" s="65"/>
      <c r="J64" s="65"/>
      <c r="K64" s="65"/>
      <c r="L64" s="66"/>
      <c r="M64" s="66"/>
      <c r="N64" s="65"/>
    </row>
    <row r="65" spans="1:14" ht="30.75" thickBot="1">
      <c r="A65" s="75" t="s">
        <v>731</v>
      </c>
      <c r="B65" s="301" t="s">
        <v>735</v>
      </c>
      <c r="C65" s="77" t="s">
        <v>736</v>
      </c>
      <c r="D65" s="77" t="s">
        <v>447</v>
      </c>
      <c r="E65" s="65"/>
      <c r="F65" s="66"/>
      <c r="G65" s="66"/>
      <c r="H65" s="65"/>
      <c r="I65" s="65"/>
      <c r="J65" s="65"/>
      <c r="K65" s="65"/>
      <c r="L65" s="66"/>
      <c r="M65" s="66"/>
      <c r="N65" s="65"/>
    </row>
    <row r="66" spans="1:14" ht="18.75" thickBot="1">
      <c r="A66" s="76" t="s">
        <v>708</v>
      </c>
      <c r="B66" s="302"/>
      <c r="C66" s="77" t="s">
        <v>737</v>
      </c>
      <c r="D66" s="77" t="s">
        <v>706</v>
      </c>
      <c r="E66" s="65"/>
      <c r="F66" s="66"/>
      <c r="G66" s="66"/>
      <c r="H66" s="65"/>
      <c r="I66" s="65"/>
      <c r="J66" s="65"/>
      <c r="K66" s="65"/>
      <c r="L66" s="66"/>
      <c r="M66" s="66"/>
      <c r="N66" s="65"/>
    </row>
    <row r="67" spans="1:14" ht="30.75" thickBot="1">
      <c r="A67" s="75" t="s">
        <v>738</v>
      </c>
      <c r="B67" s="301" t="s">
        <v>739</v>
      </c>
      <c r="C67" s="77" t="s">
        <v>740</v>
      </c>
      <c r="D67" s="77" t="s">
        <v>447</v>
      </c>
      <c r="E67" s="65"/>
      <c r="F67" s="66"/>
      <c r="G67" s="66"/>
      <c r="H67" s="65"/>
      <c r="I67" s="65"/>
      <c r="J67" s="65"/>
      <c r="K67" s="65"/>
      <c r="L67" s="66"/>
      <c r="M67" s="66"/>
      <c r="N67" s="65"/>
    </row>
    <row r="68" spans="1:14" ht="18.75" thickBot="1">
      <c r="A68" s="76" t="s">
        <v>718</v>
      </c>
      <c r="B68" s="302"/>
      <c r="C68" s="77" t="s">
        <v>741</v>
      </c>
      <c r="D68" s="77" t="s">
        <v>706</v>
      </c>
      <c r="E68" s="65"/>
      <c r="F68" s="66"/>
      <c r="G68" s="66"/>
      <c r="H68" s="65"/>
      <c r="I68" s="65"/>
      <c r="J68" s="65"/>
      <c r="K68" s="65"/>
      <c r="L68" s="66"/>
      <c r="M68" s="66"/>
      <c r="N68" s="65"/>
    </row>
    <row r="69" spans="1:14" ht="30.75" thickBot="1">
      <c r="A69" s="75" t="s">
        <v>738</v>
      </c>
      <c r="B69" s="301" t="s">
        <v>742</v>
      </c>
      <c r="C69" s="77" t="s">
        <v>743</v>
      </c>
      <c r="D69" s="77" t="s">
        <v>447</v>
      </c>
      <c r="E69" s="65"/>
      <c r="F69" s="66"/>
      <c r="G69" s="66"/>
      <c r="H69" s="65"/>
      <c r="I69" s="65"/>
      <c r="J69" s="65"/>
      <c r="K69" s="65"/>
      <c r="L69" s="66"/>
      <c r="M69" s="66"/>
      <c r="N69" s="65"/>
    </row>
    <row r="70" spans="1:14" ht="18.75" thickBot="1">
      <c r="A70" s="76" t="s">
        <v>708</v>
      </c>
      <c r="B70" s="302"/>
      <c r="C70" s="77" t="s">
        <v>744</v>
      </c>
      <c r="D70" s="77" t="s">
        <v>706</v>
      </c>
      <c r="E70" s="65"/>
      <c r="F70" s="66"/>
      <c r="G70" s="66"/>
      <c r="H70" s="65"/>
      <c r="I70" s="65"/>
      <c r="J70" s="65"/>
      <c r="K70" s="65"/>
      <c r="L70" s="66"/>
      <c r="M70" s="66"/>
      <c r="N70" s="65"/>
    </row>
    <row r="71" spans="1:14" ht="15">
      <c r="A71" s="64"/>
      <c r="B71" s="65"/>
      <c r="C71" s="65"/>
      <c r="D71" s="65"/>
      <c r="E71" s="65"/>
      <c r="F71" s="66"/>
      <c r="G71" s="66"/>
      <c r="H71" s="65"/>
      <c r="I71" s="65"/>
      <c r="J71" s="65"/>
      <c r="K71" s="65"/>
      <c r="L71" s="66"/>
      <c r="M71" s="66"/>
      <c r="N71" s="65"/>
    </row>
    <row r="72" spans="1:14" ht="15">
      <c r="A72" s="146" t="s">
        <v>821</v>
      </c>
      <c r="B72" s="65"/>
      <c r="C72" s="65"/>
      <c r="D72" s="65"/>
      <c r="E72" s="65"/>
      <c r="F72" s="66"/>
      <c r="G72" s="66"/>
      <c r="H72" s="65"/>
      <c r="I72" s="65"/>
      <c r="J72" s="65"/>
      <c r="K72" s="65"/>
      <c r="L72" s="66"/>
      <c r="M72" s="66"/>
      <c r="N72" s="65"/>
    </row>
    <row r="73" spans="1:14" ht="15">
      <c r="A73" s="149" t="s">
        <v>835</v>
      </c>
      <c r="B73" s="65"/>
      <c r="C73" s="65"/>
      <c r="D73" s="65"/>
      <c r="E73" s="65"/>
      <c r="F73" s="66"/>
      <c r="G73" s="66"/>
      <c r="H73" s="65"/>
      <c r="I73" s="65"/>
      <c r="J73" s="65"/>
      <c r="K73" s="65"/>
      <c r="L73" s="66"/>
      <c r="M73" s="66"/>
      <c r="N73" s="65"/>
    </row>
    <row r="74" spans="1:14" ht="15.75">
      <c r="A74" s="150"/>
      <c r="B74" s="151"/>
      <c r="C74" s="152">
        <v>2008</v>
      </c>
      <c r="D74" s="160">
        <v>2009</v>
      </c>
      <c r="E74" s="65"/>
      <c r="F74" s="66"/>
      <c r="G74" s="66"/>
      <c r="H74" s="65"/>
      <c r="I74" s="65"/>
      <c r="J74" s="65"/>
      <c r="K74" s="65"/>
      <c r="L74" s="66"/>
      <c r="M74" s="66"/>
      <c r="N74" s="65"/>
    </row>
    <row r="75" spans="1:14" ht="85.5">
      <c r="A75" s="153" t="s">
        <v>697</v>
      </c>
      <c r="B75" s="153" t="s">
        <v>701</v>
      </c>
      <c r="C75" s="153" t="s">
        <v>699</v>
      </c>
      <c r="D75" s="153" t="s">
        <v>822</v>
      </c>
      <c r="E75" s="65"/>
      <c r="F75" s="66"/>
      <c r="G75" s="66"/>
      <c r="H75" s="65"/>
      <c r="I75" s="65"/>
      <c r="J75" s="65"/>
      <c r="K75" s="65"/>
      <c r="L75" s="66"/>
      <c r="M75" s="66"/>
      <c r="N75" s="65"/>
    </row>
    <row r="76" spans="1:14" ht="30">
      <c r="A76" s="154" t="s">
        <v>503</v>
      </c>
      <c r="B76" s="155" t="s">
        <v>447</v>
      </c>
      <c r="C76" s="155" t="s">
        <v>704</v>
      </c>
      <c r="D76" s="155" t="s">
        <v>823</v>
      </c>
      <c r="E76" s="65"/>
      <c r="F76" s="66"/>
      <c r="G76" s="66"/>
      <c r="H76" s="65"/>
      <c r="I76" s="65"/>
      <c r="J76" s="65"/>
      <c r="K76" s="65"/>
      <c r="L76" s="66"/>
      <c r="M76" s="66"/>
      <c r="N76" s="65"/>
    </row>
    <row r="77" spans="1:14" ht="18">
      <c r="A77" s="156" t="s">
        <v>702</v>
      </c>
      <c r="B77" s="155" t="s">
        <v>706</v>
      </c>
      <c r="C77" s="155" t="s">
        <v>705</v>
      </c>
      <c r="D77" s="155" t="s">
        <v>824</v>
      </c>
      <c r="E77" s="65"/>
      <c r="F77" s="66"/>
      <c r="G77" s="66"/>
      <c r="H77" s="65"/>
      <c r="I77" s="65"/>
      <c r="J77" s="65"/>
      <c r="K77" s="65"/>
      <c r="L77" s="66"/>
      <c r="M77" s="66"/>
      <c r="N77" s="65"/>
    </row>
    <row r="78" spans="1:14" ht="30">
      <c r="A78" s="154" t="s">
        <v>707</v>
      </c>
      <c r="B78" s="155" t="s">
        <v>447</v>
      </c>
      <c r="C78" s="155" t="s">
        <v>710</v>
      </c>
      <c r="D78" s="155" t="s">
        <v>825</v>
      </c>
      <c r="E78" s="65"/>
      <c r="F78" s="66"/>
      <c r="G78" s="66"/>
      <c r="H78" s="65"/>
      <c r="I78" s="65"/>
      <c r="J78" s="65"/>
      <c r="K78" s="65"/>
      <c r="L78" s="66"/>
      <c r="M78" s="66"/>
      <c r="N78" s="65"/>
    </row>
    <row r="79" spans="1:14" ht="18">
      <c r="A79" s="156" t="s">
        <v>708</v>
      </c>
      <c r="B79" s="155" t="s">
        <v>706</v>
      </c>
      <c r="C79" s="155" t="s">
        <v>711</v>
      </c>
      <c r="D79" s="161">
        <v>217</v>
      </c>
      <c r="E79" s="65"/>
      <c r="F79" s="66"/>
      <c r="G79" s="66"/>
      <c r="H79" s="65"/>
      <c r="I79" s="65"/>
      <c r="J79" s="65"/>
      <c r="K79" s="65"/>
      <c r="L79" s="66"/>
      <c r="M79" s="66"/>
      <c r="N79" s="65"/>
    </row>
    <row r="80" spans="1:14" ht="30">
      <c r="A80" s="154" t="s">
        <v>126</v>
      </c>
      <c r="B80" s="155" t="s">
        <v>447</v>
      </c>
      <c r="C80" s="155" t="s">
        <v>713</v>
      </c>
      <c r="D80" s="155" t="s">
        <v>826</v>
      </c>
      <c r="E80" s="65"/>
      <c r="F80" s="66"/>
      <c r="G80" s="66"/>
      <c r="H80" s="65"/>
      <c r="I80" s="65"/>
      <c r="J80" s="65"/>
      <c r="K80" s="65"/>
      <c r="L80" s="66"/>
      <c r="M80" s="66"/>
      <c r="N80" s="65"/>
    </row>
    <row r="81" spans="1:14" ht="18">
      <c r="A81" s="156" t="s">
        <v>702</v>
      </c>
      <c r="B81" s="155" t="s">
        <v>706</v>
      </c>
      <c r="C81" s="155" t="s">
        <v>714</v>
      </c>
      <c r="D81" s="161">
        <v>285</v>
      </c>
      <c r="E81" s="65"/>
      <c r="F81" s="66"/>
      <c r="G81" s="66"/>
      <c r="H81" s="65"/>
      <c r="I81" s="65"/>
      <c r="J81" s="65"/>
      <c r="K81" s="65"/>
      <c r="L81" s="66"/>
      <c r="M81" s="66"/>
      <c r="N81" s="65"/>
    </row>
    <row r="82" spans="1:14" ht="30">
      <c r="A82" s="154" t="s">
        <v>126</v>
      </c>
      <c r="B82" s="155" t="s">
        <v>447</v>
      </c>
      <c r="C82" s="155" t="s">
        <v>716</v>
      </c>
      <c r="D82" s="155" t="s">
        <v>827</v>
      </c>
      <c r="E82" s="65"/>
      <c r="F82" s="66"/>
      <c r="G82" s="66"/>
      <c r="H82" s="65"/>
      <c r="I82" s="65"/>
      <c r="J82" s="65"/>
      <c r="K82" s="65"/>
      <c r="L82" s="66"/>
      <c r="M82" s="66"/>
      <c r="N82" s="65"/>
    </row>
    <row r="83" spans="1:14" ht="18">
      <c r="A83" s="156" t="s">
        <v>708</v>
      </c>
      <c r="B83" s="155" t="s">
        <v>706</v>
      </c>
      <c r="C83" s="155" t="s">
        <v>717</v>
      </c>
      <c r="D83" s="161">
        <v>346</v>
      </c>
      <c r="E83" s="65"/>
      <c r="F83" s="66"/>
      <c r="G83" s="66"/>
      <c r="H83" s="65"/>
      <c r="I83" s="65"/>
      <c r="J83" s="65"/>
      <c r="K83" s="65"/>
      <c r="L83" s="66"/>
      <c r="M83" s="66"/>
      <c r="N83" s="65"/>
    </row>
    <row r="84" spans="1:14" ht="30">
      <c r="A84" s="154" t="s">
        <v>35</v>
      </c>
      <c r="B84" s="155" t="s">
        <v>447</v>
      </c>
      <c r="C84" s="155" t="s">
        <v>720</v>
      </c>
      <c r="D84" s="155" t="s">
        <v>828</v>
      </c>
      <c r="E84" s="65"/>
      <c r="F84" s="66"/>
      <c r="G84" s="66"/>
      <c r="H84" s="65"/>
      <c r="I84" s="65"/>
      <c r="J84" s="65"/>
      <c r="K84" s="65"/>
      <c r="L84" s="66"/>
      <c r="M84" s="66"/>
      <c r="N84" s="65"/>
    </row>
    <row r="85" spans="1:14" ht="18">
      <c r="A85" s="156" t="s">
        <v>718</v>
      </c>
      <c r="B85" s="155" t="s">
        <v>706</v>
      </c>
      <c r="C85" s="155" t="s">
        <v>721</v>
      </c>
      <c r="D85" s="161">
        <v>969</v>
      </c>
      <c r="E85" s="65"/>
      <c r="F85" s="66"/>
      <c r="G85" s="66"/>
      <c r="H85" s="65"/>
      <c r="I85" s="65"/>
      <c r="J85" s="65"/>
      <c r="K85" s="65"/>
      <c r="L85" s="66"/>
      <c r="M85" s="66"/>
      <c r="N85" s="65"/>
    </row>
    <row r="86" spans="1:14" ht="30">
      <c r="A86" s="154" t="s">
        <v>35</v>
      </c>
      <c r="B86" s="155" t="s">
        <v>447</v>
      </c>
      <c r="C86" s="157" t="s">
        <v>723</v>
      </c>
      <c r="D86" s="155" t="s">
        <v>829</v>
      </c>
      <c r="E86" s="65"/>
      <c r="F86" s="66"/>
      <c r="G86" s="66"/>
      <c r="H86" s="65"/>
      <c r="I86" s="65"/>
      <c r="J86" s="65"/>
      <c r="K86" s="65"/>
      <c r="L86" s="66"/>
      <c r="M86" s="66"/>
      <c r="N86" s="65"/>
    </row>
    <row r="87" spans="1:14" ht="18">
      <c r="A87" s="156" t="s">
        <v>708</v>
      </c>
      <c r="B87" s="158" t="s">
        <v>706</v>
      </c>
      <c r="C87" s="159"/>
      <c r="D87" s="161">
        <v>1263</v>
      </c>
      <c r="E87" s="65"/>
      <c r="F87" s="66"/>
      <c r="G87" s="66"/>
      <c r="H87" s="65"/>
      <c r="I87" s="65"/>
      <c r="J87" s="65"/>
      <c r="K87" s="65"/>
      <c r="L87" s="66"/>
      <c r="M87" s="66"/>
      <c r="N87" s="65"/>
    </row>
    <row r="88" spans="1:14" ht="30">
      <c r="A88" s="154" t="s">
        <v>724</v>
      </c>
      <c r="B88" s="155" t="s">
        <v>447</v>
      </c>
      <c r="C88" s="155" t="s">
        <v>726</v>
      </c>
      <c r="D88" s="155" t="s">
        <v>830</v>
      </c>
      <c r="E88" s="65"/>
      <c r="F88" s="66"/>
      <c r="G88" s="66"/>
      <c r="H88" s="65"/>
      <c r="I88" s="65"/>
      <c r="J88" s="65"/>
      <c r="K88" s="65"/>
      <c r="L88" s="66"/>
      <c r="M88" s="66"/>
      <c r="N88" s="65"/>
    </row>
    <row r="89" spans="1:14" ht="18">
      <c r="A89" s="156" t="s">
        <v>718</v>
      </c>
      <c r="B89" s="155" t="s">
        <v>706</v>
      </c>
      <c r="C89" s="155" t="s">
        <v>727</v>
      </c>
      <c r="D89" s="161">
        <v>684</v>
      </c>
      <c r="E89" s="65"/>
      <c r="F89" s="66"/>
      <c r="G89" s="66"/>
      <c r="H89" s="65"/>
      <c r="I89" s="65"/>
      <c r="J89" s="65"/>
      <c r="K89" s="65"/>
      <c r="L89" s="66"/>
      <c r="M89" s="66"/>
      <c r="N89" s="65"/>
    </row>
    <row r="90" spans="1:14" ht="30">
      <c r="A90" s="154" t="s">
        <v>724</v>
      </c>
      <c r="B90" s="155" t="s">
        <v>447</v>
      </c>
      <c r="C90" s="155" t="s">
        <v>729</v>
      </c>
      <c r="D90" s="162" t="s">
        <v>831</v>
      </c>
      <c r="E90" s="65"/>
      <c r="F90" s="66"/>
      <c r="G90" s="66"/>
      <c r="H90" s="65"/>
      <c r="I90" s="65"/>
      <c r="J90" s="65"/>
      <c r="K90" s="65"/>
      <c r="L90" s="66"/>
      <c r="M90" s="66"/>
      <c r="N90" s="65"/>
    </row>
    <row r="91" spans="1:14" ht="18">
      <c r="A91" s="156" t="s">
        <v>708</v>
      </c>
      <c r="B91" s="155" t="s">
        <v>706</v>
      </c>
      <c r="C91" s="155" t="s">
        <v>730</v>
      </c>
      <c r="D91" s="161">
        <v>786</v>
      </c>
      <c r="E91" s="65"/>
      <c r="F91" s="66"/>
      <c r="G91" s="66"/>
      <c r="H91" s="65"/>
      <c r="I91" s="65"/>
      <c r="J91" s="65"/>
      <c r="K91" s="65"/>
      <c r="L91" s="66"/>
      <c r="M91" s="66"/>
      <c r="N91" s="65"/>
    </row>
    <row r="92" spans="1:14" ht="30">
      <c r="A92" s="154" t="s">
        <v>731</v>
      </c>
      <c r="B92" s="155" t="s">
        <v>447</v>
      </c>
      <c r="C92" s="155" t="s">
        <v>733</v>
      </c>
      <c r="D92" s="155" t="s">
        <v>693</v>
      </c>
      <c r="E92" s="65"/>
      <c r="F92" s="66"/>
      <c r="G92" s="66"/>
      <c r="H92" s="65"/>
      <c r="I92" s="65"/>
      <c r="J92" s="65"/>
      <c r="K92" s="65"/>
      <c r="L92" s="66"/>
      <c r="M92" s="66"/>
      <c r="N92" s="65"/>
    </row>
    <row r="93" spans="1:14" ht="18">
      <c r="A93" s="156" t="s">
        <v>718</v>
      </c>
      <c r="B93" s="155" t="s">
        <v>706</v>
      </c>
      <c r="C93" s="155" t="s">
        <v>734</v>
      </c>
      <c r="D93" s="155" t="s">
        <v>693</v>
      </c>
      <c r="E93" s="65"/>
      <c r="F93" s="66"/>
      <c r="G93" s="66"/>
      <c r="H93" s="65"/>
      <c r="I93" s="65"/>
      <c r="J93" s="65"/>
      <c r="K93" s="65"/>
      <c r="L93" s="66"/>
      <c r="M93" s="66"/>
      <c r="N93" s="65"/>
    </row>
    <row r="94" spans="1:14" ht="30">
      <c r="A94" s="154" t="s">
        <v>731</v>
      </c>
      <c r="B94" s="155" t="s">
        <v>447</v>
      </c>
      <c r="C94" s="155" t="s">
        <v>736</v>
      </c>
      <c r="D94" s="155" t="s">
        <v>693</v>
      </c>
      <c r="E94" s="65"/>
      <c r="F94" s="66"/>
      <c r="G94" s="66"/>
      <c r="H94" s="65"/>
      <c r="I94" s="65"/>
      <c r="J94" s="65"/>
      <c r="K94" s="65"/>
      <c r="L94" s="66"/>
      <c r="M94" s="66"/>
      <c r="N94" s="65"/>
    </row>
    <row r="95" spans="1:14" ht="18">
      <c r="A95" s="156" t="s">
        <v>708</v>
      </c>
      <c r="B95" s="155" t="s">
        <v>706</v>
      </c>
      <c r="C95" s="155" t="s">
        <v>737</v>
      </c>
      <c r="D95" s="155" t="s">
        <v>693</v>
      </c>
      <c r="E95" s="65"/>
      <c r="F95" s="66"/>
      <c r="G95" s="66"/>
      <c r="H95" s="65"/>
      <c r="I95" s="65"/>
      <c r="J95" s="65"/>
      <c r="K95" s="65"/>
      <c r="L95" s="66"/>
      <c r="M95" s="66"/>
      <c r="N95" s="65"/>
    </row>
    <row r="96" spans="1:14" ht="30">
      <c r="A96" s="154" t="s">
        <v>738</v>
      </c>
      <c r="B96" s="155" t="s">
        <v>447</v>
      </c>
      <c r="C96" s="155" t="s">
        <v>740</v>
      </c>
      <c r="D96" s="163" t="s">
        <v>832</v>
      </c>
      <c r="E96" s="65"/>
      <c r="F96" s="66"/>
      <c r="G96" s="66"/>
      <c r="H96" s="65"/>
      <c r="I96" s="65"/>
      <c r="J96" s="65"/>
      <c r="K96" s="65"/>
      <c r="L96" s="66"/>
      <c r="M96" s="66"/>
      <c r="N96" s="65"/>
    </row>
    <row r="97" spans="1:14" ht="18">
      <c r="A97" s="156" t="s">
        <v>718</v>
      </c>
      <c r="B97" s="155" t="s">
        <v>706</v>
      </c>
      <c r="C97" s="155" t="s">
        <v>741</v>
      </c>
      <c r="D97" s="161">
        <v>259</v>
      </c>
      <c r="E97" s="65"/>
      <c r="F97" s="66"/>
      <c r="G97" s="66"/>
      <c r="H97" s="65"/>
      <c r="I97" s="65"/>
      <c r="J97" s="65"/>
      <c r="K97" s="65"/>
      <c r="L97" s="66"/>
      <c r="M97" s="66"/>
      <c r="N97" s="65"/>
    </row>
    <row r="98" spans="1:14" ht="30">
      <c r="A98" s="154" t="s">
        <v>738</v>
      </c>
      <c r="B98" s="155" t="s">
        <v>447</v>
      </c>
      <c r="C98" s="155" t="s">
        <v>743</v>
      </c>
      <c r="D98" s="162" t="s">
        <v>833</v>
      </c>
      <c r="E98" s="65"/>
      <c r="F98" s="66"/>
      <c r="G98" s="66"/>
      <c r="H98" s="65"/>
      <c r="I98" s="65"/>
      <c r="J98" s="65"/>
      <c r="K98" s="65"/>
      <c r="L98" s="66"/>
      <c r="M98" s="66"/>
      <c r="N98" s="65"/>
    </row>
    <row r="99" spans="1:14" ht="18">
      <c r="A99" s="156" t="s">
        <v>708</v>
      </c>
      <c r="B99" s="155" t="s">
        <v>706</v>
      </c>
      <c r="C99" s="155" t="s">
        <v>744</v>
      </c>
      <c r="D99" s="161">
        <v>693</v>
      </c>
      <c r="E99" s="65"/>
      <c r="F99" s="66"/>
      <c r="G99" s="66"/>
      <c r="H99" s="65"/>
      <c r="I99" s="65"/>
      <c r="J99" s="65"/>
      <c r="K99" s="65"/>
      <c r="L99" s="66"/>
      <c r="M99" s="66"/>
      <c r="N99" s="65"/>
    </row>
    <row r="100" spans="1:14" ht="15">
      <c r="A100" s="164" t="s">
        <v>834</v>
      </c>
      <c r="B100" s="163"/>
      <c r="C100" s="163"/>
      <c r="D100" s="163"/>
      <c r="E100" s="65"/>
      <c r="F100" s="66"/>
      <c r="G100" s="66"/>
      <c r="H100" s="65"/>
      <c r="I100" s="65"/>
      <c r="J100" s="65"/>
      <c r="K100" s="65"/>
      <c r="L100" s="66"/>
      <c r="M100" s="66"/>
      <c r="N100" s="65"/>
    </row>
    <row r="101" spans="1:14" ht="15">
      <c r="A101" s="64"/>
      <c r="B101" s="65"/>
      <c r="C101" s="65"/>
      <c r="D101" s="65"/>
      <c r="E101" s="65"/>
      <c r="F101" s="66"/>
      <c r="G101" s="66"/>
      <c r="H101" s="65"/>
      <c r="I101" s="65"/>
      <c r="J101" s="65"/>
      <c r="K101" s="65"/>
      <c r="L101" s="66"/>
      <c r="M101" s="66"/>
      <c r="N101" s="65"/>
    </row>
    <row r="104" spans="1:17" ht="38.25">
      <c r="A104" s="35" t="s">
        <v>819</v>
      </c>
      <c r="B104" s="34" t="s">
        <v>528</v>
      </c>
      <c r="F104" s="288" t="s">
        <v>599</v>
      </c>
      <c r="G104" s="264"/>
      <c r="P104" s="271"/>
      <c r="Q104" s="329"/>
    </row>
    <row r="105" spans="1:17" ht="12.75">
      <c r="A105" s="36"/>
      <c r="B105" s="37"/>
      <c r="F105" s="264"/>
      <c r="G105" s="264"/>
      <c r="P105" s="329"/>
      <c r="Q105" s="329"/>
    </row>
    <row r="106" spans="1:6" ht="12.75">
      <c r="A106" s="316" t="s">
        <v>544</v>
      </c>
      <c r="B106" s="288"/>
      <c r="C106" s="288"/>
      <c r="D106" s="288"/>
      <c r="E106" s="317"/>
      <c r="F106" s="317"/>
    </row>
    <row r="107" spans="1:14" ht="12.75">
      <c r="A107" s="35"/>
      <c r="B107" s="34"/>
      <c r="C107" s="7"/>
      <c r="D107" s="7"/>
      <c r="E107" s="7"/>
      <c r="F107" s="7"/>
      <c r="H107" s="1"/>
      <c r="I107" s="1"/>
      <c r="J107" s="1"/>
      <c r="K107" s="1"/>
      <c r="L107" s="1"/>
      <c r="M107" s="1"/>
      <c r="N107" s="1"/>
    </row>
    <row r="108" spans="1:9" ht="66" customHeight="1">
      <c r="A108" s="319" t="s">
        <v>529</v>
      </c>
      <c r="B108" s="319" t="s">
        <v>530</v>
      </c>
      <c r="C108" s="318" t="s">
        <v>412</v>
      </c>
      <c r="D108" s="318" t="s">
        <v>413</v>
      </c>
      <c r="E108" s="318" t="s">
        <v>414</v>
      </c>
      <c r="F108" s="318" t="s">
        <v>415</v>
      </c>
      <c r="G108" s="327" t="s">
        <v>836</v>
      </c>
      <c r="H108" s="327" t="s">
        <v>751</v>
      </c>
      <c r="I108" s="328" t="s">
        <v>837</v>
      </c>
    </row>
    <row r="109" spans="1:9" ht="12.75" customHeight="1">
      <c r="A109" s="319"/>
      <c r="B109" s="319"/>
      <c r="C109" s="318"/>
      <c r="D109" s="318"/>
      <c r="E109" s="318"/>
      <c r="F109" s="318"/>
      <c r="G109" s="327"/>
      <c r="H109" s="327"/>
      <c r="I109" s="328"/>
    </row>
    <row r="110" spans="1:13" ht="60.75" customHeight="1">
      <c r="A110" s="170" t="s">
        <v>531</v>
      </c>
      <c r="B110" s="168" t="s">
        <v>532</v>
      </c>
      <c r="C110" s="169" t="s">
        <v>533</v>
      </c>
      <c r="D110" s="169" t="s">
        <v>534</v>
      </c>
      <c r="E110" s="169" t="s">
        <v>535</v>
      </c>
      <c r="F110" s="169" t="s">
        <v>536</v>
      </c>
      <c r="G110" s="166" t="s">
        <v>838</v>
      </c>
      <c r="H110" s="166" t="s">
        <v>839</v>
      </c>
      <c r="I110" s="167" t="s">
        <v>840</v>
      </c>
      <c r="J110" s="38"/>
      <c r="K110" s="38"/>
      <c r="L110" s="38"/>
      <c r="M110" s="38"/>
    </row>
    <row r="111" spans="1:9" ht="31.5">
      <c r="A111" s="170" t="s">
        <v>537</v>
      </c>
      <c r="B111" s="168" t="s">
        <v>538</v>
      </c>
      <c r="C111" s="169" t="s">
        <v>539</v>
      </c>
      <c r="D111" s="169" t="s">
        <v>540</v>
      </c>
      <c r="E111" s="169"/>
      <c r="F111" s="169"/>
      <c r="G111" s="147"/>
      <c r="H111" s="147"/>
      <c r="I111" s="148"/>
    </row>
    <row r="112" spans="1:9" ht="31.5">
      <c r="A112" s="170" t="s">
        <v>541</v>
      </c>
      <c r="B112" s="168" t="s">
        <v>538</v>
      </c>
      <c r="C112" s="169"/>
      <c r="D112" s="169"/>
      <c r="E112" s="169" t="s">
        <v>542</v>
      </c>
      <c r="F112" s="169" t="s">
        <v>543</v>
      </c>
      <c r="G112" s="166" t="s">
        <v>841</v>
      </c>
      <c r="H112" s="147" t="s">
        <v>842</v>
      </c>
      <c r="I112" s="147" t="s">
        <v>842</v>
      </c>
    </row>
    <row r="113" spans="1:2" ht="12.75">
      <c r="A113" s="36"/>
      <c r="B113" s="37"/>
    </row>
    <row r="114" spans="1:6" ht="78.75" customHeight="1">
      <c r="A114" s="288" t="s">
        <v>545</v>
      </c>
      <c r="B114" s="288"/>
      <c r="C114" s="288"/>
      <c r="D114" s="288"/>
      <c r="E114" s="288"/>
      <c r="F114" s="288"/>
    </row>
    <row r="115" ht="22.5" customHeight="1"/>
    <row r="117" spans="1:6" ht="143.25">
      <c r="A117" s="176" t="s">
        <v>869</v>
      </c>
      <c r="B117" s="177" t="s">
        <v>609</v>
      </c>
      <c r="C117" s="67"/>
      <c r="D117" s="67"/>
      <c r="E117" s="68"/>
      <c r="F117" s="68"/>
    </row>
    <row r="118" spans="1:6" ht="51">
      <c r="A118" s="69" t="s">
        <v>666</v>
      </c>
      <c r="B118" s="69" t="s">
        <v>438</v>
      </c>
      <c r="C118" s="69" t="s">
        <v>667</v>
      </c>
      <c r="D118" s="69" t="s">
        <v>668</v>
      </c>
      <c r="E118" s="171" t="s">
        <v>843</v>
      </c>
      <c r="F118" s="171" t="s">
        <v>669</v>
      </c>
    </row>
    <row r="119" spans="1:6" ht="12.75">
      <c r="A119" s="310" t="s">
        <v>670</v>
      </c>
      <c r="B119" s="310" t="s">
        <v>671</v>
      </c>
      <c r="C119" s="70" t="s">
        <v>672</v>
      </c>
      <c r="D119" s="70" t="s">
        <v>677</v>
      </c>
      <c r="E119" s="172" t="s">
        <v>673</v>
      </c>
      <c r="F119" s="172" t="s">
        <v>674</v>
      </c>
    </row>
    <row r="120" spans="1:6" ht="12.75">
      <c r="A120" s="312"/>
      <c r="B120" s="312"/>
      <c r="C120" s="70" t="s">
        <v>675</v>
      </c>
      <c r="D120" s="70" t="s">
        <v>677</v>
      </c>
      <c r="E120" s="172">
        <v>0.27</v>
      </c>
      <c r="F120" s="172" t="s">
        <v>674</v>
      </c>
    </row>
    <row r="121" spans="1:6" ht="12.75">
      <c r="A121" s="312"/>
      <c r="B121" s="312"/>
      <c r="C121" s="70" t="s">
        <v>676</v>
      </c>
      <c r="D121" s="70" t="s">
        <v>677</v>
      </c>
      <c r="E121" s="172" t="s">
        <v>678</v>
      </c>
      <c r="F121" s="172" t="s">
        <v>674</v>
      </c>
    </row>
    <row r="122" spans="1:6" ht="12.75">
      <c r="A122" s="310" t="s">
        <v>679</v>
      </c>
      <c r="B122" s="310" t="s">
        <v>680</v>
      </c>
      <c r="C122" s="70" t="s">
        <v>672</v>
      </c>
      <c r="D122" s="70" t="s">
        <v>677</v>
      </c>
      <c r="E122" s="172" t="s">
        <v>673</v>
      </c>
      <c r="F122" s="172" t="s">
        <v>674</v>
      </c>
    </row>
    <row r="123" spans="1:6" ht="12.75">
      <c r="A123" s="312"/>
      <c r="B123" s="312"/>
      <c r="C123" s="70" t="s">
        <v>675</v>
      </c>
      <c r="D123" s="70" t="s">
        <v>677</v>
      </c>
      <c r="E123" s="172" t="s">
        <v>681</v>
      </c>
      <c r="F123" s="172" t="s">
        <v>674</v>
      </c>
    </row>
    <row r="124" spans="1:6" ht="12.75">
      <c r="A124" s="312"/>
      <c r="B124" s="312"/>
      <c r="C124" s="70" t="s">
        <v>676</v>
      </c>
      <c r="D124" s="70" t="s">
        <v>677</v>
      </c>
      <c r="E124" s="172" t="s">
        <v>678</v>
      </c>
      <c r="F124" s="172" t="s">
        <v>674</v>
      </c>
    </row>
    <row r="125" spans="1:6" ht="12.75">
      <c r="A125" s="310" t="s">
        <v>682</v>
      </c>
      <c r="B125" s="310" t="s">
        <v>671</v>
      </c>
      <c r="C125" s="70" t="s">
        <v>672</v>
      </c>
      <c r="D125" s="70" t="s">
        <v>677</v>
      </c>
      <c r="E125" s="172" t="s">
        <v>673</v>
      </c>
      <c r="F125" s="172" t="s">
        <v>674</v>
      </c>
    </row>
    <row r="126" spans="1:6" ht="12.75">
      <c r="A126" s="312"/>
      <c r="B126" s="312"/>
      <c r="C126" s="70" t="s">
        <v>675</v>
      </c>
      <c r="D126" s="70" t="s">
        <v>677</v>
      </c>
      <c r="E126" s="172" t="s">
        <v>681</v>
      </c>
      <c r="F126" s="172" t="s">
        <v>674</v>
      </c>
    </row>
    <row r="127" spans="1:6" ht="12.75">
      <c r="A127" s="312"/>
      <c r="B127" s="312"/>
      <c r="C127" s="70" t="s">
        <v>676</v>
      </c>
      <c r="D127" s="70" t="s">
        <v>677</v>
      </c>
      <c r="E127" s="172" t="s">
        <v>683</v>
      </c>
      <c r="F127" s="172" t="s">
        <v>674</v>
      </c>
    </row>
    <row r="128" spans="1:6" ht="12.75">
      <c r="A128" s="314" t="s">
        <v>684</v>
      </c>
      <c r="B128" s="314" t="s">
        <v>671</v>
      </c>
      <c r="C128" s="71" t="s">
        <v>685</v>
      </c>
      <c r="D128" s="70" t="s">
        <v>677</v>
      </c>
      <c r="E128" s="173" t="s">
        <v>686</v>
      </c>
      <c r="F128" s="174" t="s">
        <v>674</v>
      </c>
    </row>
    <row r="129" spans="1:6" ht="12.75">
      <c r="A129" s="315"/>
      <c r="B129" s="315"/>
      <c r="C129" s="71" t="s">
        <v>687</v>
      </c>
      <c r="D129" s="70" t="s">
        <v>677</v>
      </c>
      <c r="E129" s="173">
        <v>0.58</v>
      </c>
      <c r="F129" s="174">
        <v>18</v>
      </c>
    </row>
    <row r="130" spans="1:6" ht="12.75">
      <c r="A130" s="315"/>
      <c r="B130" s="315"/>
      <c r="C130" s="72" t="s">
        <v>676</v>
      </c>
      <c r="D130" s="70" t="s">
        <v>677</v>
      </c>
      <c r="E130" s="173" t="s">
        <v>678</v>
      </c>
      <c r="F130" s="174" t="s">
        <v>674</v>
      </c>
    </row>
    <row r="131" spans="1:6" ht="12.75">
      <c r="A131" s="310" t="s">
        <v>688</v>
      </c>
      <c r="B131" s="310" t="s">
        <v>680</v>
      </c>
      <c r="C131" s="71" t="s">
        <v>685</v>
      </c>
      <c r="D131" s="70" t="s">
        <v>677</v>
      </c>
      <c r="E131" s="173" t="s">
        <v>686</v>
      </c>
      <c r="F131" s="174" t="s">
        <v>674</v>
      </c>
    </row>
    <row r="132" spans="1:6" ht="12.75">
      <c r="A132" s="312"/>
      <c r="B132" s="312"/>
      <c r="C132" s="71" t="s">
        <v>687</v>
      </c>
      <c r="D132" s="70" t="s">
        <v>677</v>
      </c>
      <c r="E132" s="173" t="s">
        <v>681</v>
      </c>
      <c r="F132" s="174" t="s">
        <v>674</v>
      </c>
    </row>
    <row r="133" spans="1:6" ht="12.75">
      <c r="A133" s="312"/>
      <c r="B133" s="312"/>
      <c r="C133" s="72" t="s">
        <v>676</v>
      </c>
      <c r="D133" s="70" t="s">
        <v>677</v>
      </c>
      <c r="E133" s="173" t="s">
        <v>678</v>
      </c>
      <c r="F133" s="174" t="s">
        <v>674</v>
      </c>
    </row>
    <row r="134" spans="1:6" ht="12.75">
      <c r="A134" s="310" t="s">
        <v>689</v>
      </c>
      <c r="B134" s="310" t="s">
        <v>680</v>
      </c>
      <c r="C134" s="71" t="s">
        <v>685</v>
      </c>
      <c r="D134" s="70" t="s">
        <v>677</v>
      </c>
      <c r="E134" s="173" t="s">
        <v>673</v>
      </c>
      <c r="F134" s="174" t="s">
        <v>674</v>
      </c>
    </row>
    <row r="135" spans="1:6" ht="12.75">
      <c r="A135" s="312"/>
      <c r="B135" s="312"/>
      <c r="C135" s="71" t="s">
        <v>687</v>
      </c>
      <c r="D135" s="70" t="s">
        <v>677</v>
      </c>
      <c r="E135" s="173" t="s">
        <v>681</v>
      </c>
      <c r="F135" s="174" t="s">
        <v>674</v>
      </c>
    </row>
    <row r="136" spans="1:6" ht="12.75">
      <c r="A136" s="312"/>
      <c r="B136" s="312"/>
      <c r="C136" s="72" t="s">
        <v>676</v>
      </c>
      <c r="D136" s="70" t="s">
        <v>677</v>
      </c>
      <c r="E136" s="173" t="s">
        <v>678</v>
      </c>
      <c r="F136" s="174" t="s">
        <v>674</v>
      </c>
    </row>
    <row r="137" spans="1:6" ht="12.75">
      <c r="A137" s="310" t="s">
        <v>690</v>
      </c>
      <c r="B137" s="310" t="s">
        <v>671</v>
      </c>
      <c r="C137" s="71" t="s">
        <v>685</v>
      </c>
      <c r="D137" s="70" t="s">
        <v>677</v>
      </c>
      <c r="E137" s="173" t="s">
        <v>673</v>
      </c>
      <c r="F137" s="174" t="s">
        <v>674</v>
      </c>
    </row>
    <row r="138" spans="1:6" ht="12.75">
      <c r="A138" s="312"/>
      <c r="B138" s="312"/>
      <c r="C138" s="71" t="s">
        <v>687</v>
      </c>
      <c r="D138" s="70" t="s">
        <v>677</v>
      </c>
      <c r="E138" s="173" t="s">
        <v>681</v>
      </c>
      <c r="F138" s="174" t="s">
        <v>674</v>
      </c>
    </row>
    <row r="139" spans="1:6" ht="12.75">
      <c r="A139" s="312"/>
      <c r="B139" s="312"/>
      <c r="C139" s="72" t="s">
        <v>676</v>
      </c>
      <c r="D139" s="70" t="s">
        <v>677</v>
      </c>
      <c r="E139" s="173" t="s">
        <v>678</v>
      </c>
      <c r="F139" s="174" t="s">
        <v>674</v>
      </c>
    </row>
    <row r="140" spans="1:6" ht="12.75">
      <c r="A140" s="310" t="s">
        <v>691</v>
      </c>
      <c r="B140" s="310" t="s">
        <v>671</v>
      </c>
      <c r="C140" s="72" t="s">
        <v>676</v>
      </c>
      <c r="D140" s="70" t="s">
        <v>677</v>
      </c>
      <c r="E140" s="173" t="s">
        <v>678</v>
      </c>
      <c r="F140" s="174" t="s">
        <v>674</v>
      </c>
    </row>
    <row r="141" spans="1:6" ht="12.75">
      <c r="A141" s="311"/>
      <c r="B141" s="311"/>
      <c r="C141" s="71" t="s">
        <v>685</v>
      </c>
      <c r="D141" s="70" t="s">
        <v>677</v>
      </c>
      <c r="E141" s="173" t="s">
        <v>673</v>
      </c>
      <c r="F141" s="174" t="s">
        <v>674</v>
      </c>
    </row>
    <row r="142" spans="1:6" ht="12.75">
      <c r="A142" s="313"/>
      <c r="B142" s="313"/>
      <c r="C142" s="71" t="s">
        <v>687</v>
      </c>
      <c r="D142" s="70" t="s">
        <v>677</v>
      </c>
      <c r="E142" s="175">
        <v>0.6</v>
      </c>
      <c r="F142" s="174">
        <v>12</v>
      </c>
    </row>
    <row r="143" spans="1:6" ht="12.75">
      <c r="A143" s="308" t="s">
        <v>692</v>
      </c>
      <c r="B143" s="310" t="s">
        <v>680</v>
      </c>
      <c r="C143" s="71" t="s">
        <v>685</v>
      </c>
      <c r="D143" s="70" t="s">
        <v>677</v>
      </c>
      <c r="E143" s="173" t="s">
        <v>673</v>
      </c>
      <c r="F143" s="174" t="s">
        <v>674</v>
      </c>
    </row>
    <row r="144" spans="1:6" ht="12.75">
      <c r="A144" s="309"/>
      <c r="B144" s="311"/>
      <c r="C144" s="71" t="s">
        <v>687</v>
      </c>
      <c r="D144" s="70" t="s">
        <v>677</v>
      </c>
      <c r="E144" s="173" t="s">
        <v>681</v>
      </c>
      <c r="F144" s="174" t="s">
        <v>674</v>
      </c>
    </row>
    <row r="145" spans="1:6" ht="12.75">
      <c r="A145" s="306" t="s">
        <v>694</v>
      </c>
      <c r="B145" s="307" t="s">
        <v>671</v>
      </c>
      <c r="C145" s="71" t="s">
        <v>685</v>
      </c>
      <c r="D145" s="70" t="s">
        <v>677</v>
      </c>
      <c r="E145" s="173" t="s">
        <v>673</v>
      </c>
      <c r="F145" s="174" t="s">
        <v>674</v>
      </c>
    </row>
    <row r="146" spans="1:6" ht="12.75">
      <c r="A146" s="306"/>
      <c r="B146" s="307"/>
      <c r="C146" s="71" t="s">
        <v>687</v>
      </c>
      <c r="D146" s="70" t="s">
        <v>677</v>
      </c>
      <c r="E146" s="173">
        <v>0.58</v>
      </c>
      <c r="F146" s="174">
        <v>12</v>
      </c>
    </row>
    <row r="147" spans="1:6" ht="12.75">
      <c r="A147" s="306"/>
      <c r="B147" s="307"/>
      <c r="C147" s="72" t="s">
        <v>676</v>
      </c>
      <c r="D147" s="70" t="s">
        <v>677</v>
      </c>
      <c r="E147" s="173" t="s">
        <v>695</v>
      </c>
      <c r="F147" s="174" t="s">
        <v>674</v>
      </c>
    </row>
    <row r="148" spans="1:6" ht="12.75">
      <c r="A148" s="306" t="s">
        <v>844</v>
      </c>
      <c r="B148" s="307" t="s">
        <v>845</v>
      </c>
      <c r="C148" s="71" t="s">
        <v>685</v>
      </c>
      <c r="D148" s="70" t="s">
        <v>677</v>
      </c>
      <c r="E148" s="173" t="s">
        <v>673</v>
      </c>
      <c r="F148" s="174" t="s">
        <v>674</v>
      </c>
    </row>
    <row r="149" spans="1:6" ht="12.75">
      <c r="A149" s="306"/>
      <c r="B149" s="307"/>
      <c r="C149" s="71" t="s">
        <v>687</v>
      </c>
      <c r="D149" s="70" t="s">
        <v>677</v>
      </c>
      <c r="E149" s="173" t="s">
        <v>681</v>
      </c>
      <c r="F149" s="174" t="s">
        <v>674</v>
      </c>
    </row>
    <row r="150" spans="1:6" ht="12.75">
      <c r="A150" s="306"/>
      <c r="B150" s="307"/>
      <c r="C150" s="72" t="s">
        <v>676</v>
      </c>
      <c r="D150" s="70" t="s">
        <v>677</v>
      </c>
      <c r="E150" s="173">
        <v>0.0041</v>
      </c>
      <c r="F150" s="174">
        <v>4</v>
      </c>
    </row>
    <row r="151" spans="1:6" ht="12.75">
      <c r="A151" s="305">
        <v>39974</v>
      </c>
      <c r="B151" s="307" t="s">
        <v>846</v>
      </c>
      <c r="C151" s="71" t="s">
        <v>685</v>
      </c>
      <c r="D151" s="70" t="s">
        <v>677</v>
      </c>
      <c r="E151" s="173" t="s">
        <v>673</v>
      </c>
      <c r="F151" s="174" t="s">
        <v>674</v>
      </c>
    </row>
    <row r="152" spans="1:6" ht="12.75">
      <c r="A152" s="306"/>
      <c r="B152" s="307"/>
      <c r="C152" s="71" t="s">
        <v>687</v>
      </c>
      <c r="D152" s="70" t="s">
        <v>677</v>
      </c>
      <c r="E152" s="173" t="s">
        <v>681</v>
      </c>
      <c r="F152" s="174" t="s">
        <v>674</v>
      </c>
    </row>
    <row r="153" spans="1:6" ht="12.75">
      <c r="A153" s="306"/>
      <c r="B153" s="307"/>
      <c r="C153" s="72" t="s">
        <v>676</v>
      </c>
      <c r="D153" s="70" t="s">
        <v>677</v>
      </c>
      <c r="E153" s="173">
        <v>0.0029</v>
      </c>
      <c r="F153" s="174">
        <v>10</v>
      </c>
    </row>
    <row r="154" spans="1:6" ht="12.75">
      <c r="A154" s="305">
        <v>40129</v>
      </c>
      <c r="B154" s="307" t="s">
        <v>846</v>
      </c>
      <c r="C154" s="71" t="s">
        <v>685</v>
      </c>
      <c r="D154" s="70" t="s">
        <v>677</v>
      </c>
      <c r="E154" s="173" t="s">
        <v>673</v>
      </c>
      <c r="F154" s="174" t="s">
        <v>674</v>
      </c>
    </row>
    <row r="155" spans="1:6" ht="12.75">
      <c r="A155" s="306"/>
      <c r="B155" s="307"/>
      <c r="C155" s="71" t="s">
        <v>687</v>
      </c>
      <c r="D155" s="70" t="s">
        <v>677</v>
      </c>
      <c r="E155" s="173" t="s">
        <v>681</v>
      </c>
      <c r="F155" s="174" t="s">
        <v>674</v>
      </c>
    </row>
    <row r="156" spans="1:6" ht="12.75">
      <c r="A156" s="306"/>
      <c r="B156" s="307"/>
      <c r="C156" s="120" t="s">
        <v>676</v>
      </c>
      <c r="D156" s="178" t="s">
        <v>677</v>
      </c>
      <c r="E156" s="179">
        <v>0.0022</v>
      </c>
      <c r="F156" s="180">
        <v>12</v>
      </c>
    </row>
    <row r="157" spans="1:6" ht="12.75">
      <c r="A157" s="305">
        <v>40129</v>
      </c>
      <c r="B157" s="307" t="s">
        <v>845</v>
      </c>
      <c r="C157" s="71" t="s">
        <v>685</v>
      </c>
      <c r="D157" s="70" t="s">
        <v>677</v>
      </c>
      <c r="E157" s="173" t="s">
        <v>673</v>
      </c>
      <c r="F157" s="174" t="s">
        <v>674</v>
      </c>
    </row>
    <row r="158" spans="1:6" ht="12.75">
      <c r="A158" s="306"/>
      <c r="B158" s="307"/>
      <c r="C158" s="71" t="s">
        <v>687</v>
      </c>
      <c r="D158" s="70" t="s">
        <v>677</v>
      </c>
      <c r="E158" s="173" t="s">
        <v>681</v>
      </c>
      <c r="F158" s="174" t="s">
        <v>674</v>
      </c>
    </row>
    <row r="159" spans="1:6" ht="12.75">
      <c r="A159" s="306"/>
      <c r="B159" s="307"/>
      <c r="C159" s="72" t="s">
        <v>676</v>
      </c>
      <c r="D159" s="70" t="s">
        <v>677</v>
      </c>
      <c r="E159" s="173">
        <v>0.0003</v>
      </c>
      <c r="F159" s="174" t="s">
        <v>674</v>
      </c>
    </row>
    <row r="160" spans="1:6" ht="12.75">
      <c r="A160" s="305">
        <v>40367</v>
      </c>
      <c r="B160" s="307" t="s">
        <v>846</v>
      </c>
      <c r="C160" s="71" t="s">
        <v>685</v>
      </c>
      <c r="D160" s="70" t="s">
        <v>677</v>
      </c>
      <c r="E160" s="173" t="s">
        <v>673</v>
      </c>
      <c r="F160" s="174" t="s">
        <v>674</v>
      </c>
    </row>
    <row r="161" spans="1:6" ht="12.75">
      <c r="A161" s="306"/>
      <c r="B161" s="307"/>
      <c r="C161" s="71" t="s">
        <v>687</v>
      </c>
      <c r="D161" s="70" t="s">
        <v>677</v>
      </c>
      <c r="E161" s="173" t="s">
        <v>681</v>
      </c>
      <c r="F161" s="174" t="s">
        <v>674</v>
      </c>
    </row>
    <row r="162" spans="1:6" ht="12.75">
      <c r="A162" s="306"/>
      <c r="B162" s="307"/>
      <c r="C162" s="120" t="s">
        <v>676</v>
      </c>
      <c r="D162" s="178" t="s">
        <v>677</v>
      </c>
      <c r="E162" s="179" t="s">
        <v>847</v>
      </c>
      <c r="F162" s="174" t="s">
        <v>674</v>
      </c>
    </row>
    <row r="163" spans="1:7" ht="63.75" customHeight="1">
      <c r="A163" s="305">
        <v>40388</v>
      </c>
      <c r="B163" s="307" t="s">
        <v>845</v>
      </c>
      <c r="C163" s="71" t="s">
        <v>685</v>
      </c>
      <c r="D163" s="70" t="s">
        <v>677</v>
      </c>
      <c r="E163" s="173" t="s">
        <v>673</v>
      </c>
      <c r="F163" s="174" t="s">
        <v>674</v>
      </c>
      <c r="G163" s="19"/>
    </row>
    <row r="164" spans="1:7" ht="12.75">
      <c r="A164" s="306"/>
      <c r="B164" s="307"/>
      <c r="C164" s="71" t="s">
        <v>687</v>
      </c>
      <c r="D164" s="70" t="s">
        <v>677</v>
      </c>
      <c r="E164" s="173" t="s">
        <v>681</v>
      </c>
      <c r="F164" s="174" t="s">
        <v>674</v>
      </c>
      <c r="G164" s="19"/>
    </row>
    <row r="165" spans="1:7" ht="12.75">
      <c r="A165" s="306"/>
      <c r="B165" s="307"/>
      <c r="C165" s="72" t="s">
        <v>676</v>
      </c>
      <c r="D165" s="70" t="s">
        <v>677</v>
      </c>
      <c r="E165" s="179" t="s">
        <v>847</v>
      </c>
      <c r="F165" s="174" t="s">
        <v>674</v>
      </c>
      <c r="G165" s="19"/>
    </row>
    <row r="166" spans="1:6" ht="12.75">
      <c r="A166" s="305">
        <v>40393</v>
      </c>
      <c r="B166" s="307" t="s">
        <v>846</v>
      </c>
      <c r="C166" s="71" t="s">
        <v>685</v>
      </c>
      <c r="D166" s="70" t="s">
        <v>677</v>
      </c>
      <c r="E166" s="173" t="s">
        <v>673</v>
      </c>
      <c r="F166" s="174" t="s">
        <v>674</v>
      </c>
    </row>
    <row r="167" spans="1:6" ht="12.75">
      <c r="A167" s="306"/>
      <c r="B167" s="307"/>
      <c r="C167" s="71" t="s">
        <v>687</v>
      </c>
      <c r="D167" s="70" t="s">
        <v>677</v>
      </c>
      <c r="E167" s="173" t="s">
        <v>681</v>
      </c>
      <c r="F167" s="174" t="s">
        <v>674</v>
      </c>
    </row>
    <row r="168" spans="1:6" ht="12.75">
      <c r="A168" s="306"/>
      <c r="B168" s="307"/>
      <c r="C168" s="120" t="s">
        <v>676</v>
      </c>
      <c r="D168" s="178" t="s">
        <v>677</v>
      </c>
      <c r="E168" s="179" t="s">
        <v>847</v>
      </c>
      <c r="F168" s="174" t="s">
        <v>674</v>
      </c>
    </row>
    <row r="169" spans="1:6" ht="12.75">
      <c r="A169" s="305">
        <v>40399</v>
      </c>
      <c r="B169" s="307" t="s">
        <v>845</v>
      </c>
      <c r="C169" s="71" t="s">
        <v>685</v>
      </c>
      <c r="D169" s="70" t="s">
        <v>677</v>
      </c>
      <c r="E169" s="173" t="s">
        <v>673</v>
      </c>
      <c r="F169" s="174" t="s">
        <v>674</v>
      </c>
    </row>
    <row r="170" spans="1:6" ht="12.75">
      <c r="A170" s="306"/>
      <c r="B170" s="307"/>
      <c r="C170" s="71" t="s">
        <v>687</v>
      </c>
      <c r="D170" s="70" t="s">
        <v>677</v>
      </c>
      <c r="E170" s="173" t="s">
        <v>681</v>
      </c>
      <c r="F170" s="174" t="s">
        <v>674</v>
      </c>
    </row>
    <row r="171" spans="1:6" ht="12.75">
      <c r="A171" s="306"/>
      <c r="B171" s="307"/>
      <c r="C171" s="72" t="s">
        <v>676</v>
      </c>
      <c r="D171" s="70" t="s">
        <v>677</v>
      </c>
      <c r="E171" s="179" t="s">
        <v>847</v>
      </c>
      <c r="F171" s="174" t="s">
        <v>674</v>
      </c>
    </row>
    <row r="172" spans="1:6" ht="12.75">
      <c r="A172" s="305">
        <v>40423</v>
      </c>
      <c r="B172" s="307" t="s">
        <v>846</v>
      </c>
      <c r="C172" s="71" t="s">
        <v>685</v>
      </c>
      <c r="D172" s="70" t="s">
        <v>677</v>
      </c>
      <c r="E172" s="173" t="s">
        <v>673</v>
      </c>
      <c r="F172" s="174" t="s">
        <v>674</v>
      </c>
    </row>
    <row r="173" spans="1:6" ht="12.75">
      <c r="A173" s="306"/>
      <c r="B173" s="307"/>
      <c r="C173" s="71" t="s">
        <v>687</v>
      </c>
      <c r="D173" s="70" t="s">
        <v>677</v>
      </c>
      <c r="E173" s="173" t="s">
        <v>848</v>
      </c>
      <c r="F173" s="174" t="s">
        <v>674</v>
      </c>
    </row>
    <row r="174" spans="1:6" ht="12.75">
      <c r="A174" s="306"/>
      <c r="B174" s="307"/>
      <c r="C174" s="120" t="s">
        <v>676</v>
      </c>
      <c r="D174" s="178" t="s">
        <v>677</v>
      </c>
      <c r="E174" s="179" t="s">
        <v>847</v>
      </c>
      <c r="F174" s="174" t="s">
        <v>674</v>
      </c>
    </row>
    <row r="175" spans="1:6" ht="12.75">
      <c r="A175" s="305">
        <v>40429</v>
      </c>
      <c r="B175" s="307" t="s">
        <v>845</v>
      </c>
      <c r="C175" s="71" t="s">
        <v>685</v>
      </c>
      <c r="D175" s="70" t="s">
        <v>677</v>
      </c>
      <c r="E175" s="173" t="s">
        <v>673</v>
      </c>
      <c r="F175" s="174" t="s">
        <v>674</v>
      </c>
    </row>
    <row r="176" spans="1:6" ht="12.75">
      <c r="A176" s="306"/>
      <c r="B176" s="307"/>
      <c r="C176" s="71" t="s">
        <v>687</v>
      </c>
      <c r="D176" s="70" t="s">
        <v>677</v>
      </c>
      <c r="E176" s="173" t="s">
        <v>681</v>
      </c>
      <c r="F176" s="174" t="s">
        <v>674</v>
      </c>
    </row>
    <row r="177" spans="1:6" ht="12.75">
      <c r="A177" s="306"/>
      <c r="B177" s="307"/>
      <c r="C177" s="72" t="s">
        <v>676</v>
      </c>
      <c r="D177" s="70" t="s">
        <v>677</v>
      </c>
      <c r="E177" s="179" t="s">
        <v>847</v>
      </c>
      <c r="F177" s="174" t="s">
        <v>674</v>
      </c>
    </row>
    <row r="178" spans="1:6" ht="12.75">
      <c r="A178" s="305">
        <v>40456</v>
      </c>
      <c r="B178" s="307" t="s">
        <v>846</v>
      </c>
      <c r="C178" s="71" t="s">
        <v>685</v>
      </c>
      <c r="D178" s="70" t="s">
        <v>677</v>
      </c>
      <c r="E178" s="173" t="s">
        <v>849</v>
      </c>
      <c r="F178" s="174" t="s">
        <v>674</v>
      </c>
    </row>
    <row r="179" spans="1:6" ht="12.75">
      <c r="A179" s="306"/>
      <c r="B179" s="307"/>
      <c r="C179" s="71" t="s">
        <v>687</v>
      </c>
      <c r="D179" s="70" t="s">
        <v>677</v>
      </c>
      <c r="E179" s="173" t="s">
        <v>681</v>
      </c>
      <c r="F179" s="174" t="s">
        <v>674</v>
      </c>
    </row>
    <row r="180" spans="1:6" ht="12.75">
      <c r="A180" s="306"/>
      <c r="B180" s="307"/>
      <c r="C180" s="120" t="s">
        <v>676</v>
      </c>
      <c r="D180" s="178" t="s">
        <v>677</v>
      </c>
      <c r="E180" s="179" t="s">
        <v>847</v>
      </c>
      <c r="F180" s="174" t="s">
        <v>674</v>
      </c>
    </row>
    <row r="181" spans="1:6" ht="12.75">
      <c r="A181" s="305">
        <v>40464</v>
      </c>
      <c r="B181" s="307" t="s">
        <v>845</v>
      </c>
      <c r="C181" s="71" t="s">
        <v>685</v>
      </c>
      <c r="D181" s="70" t="s">
        <v>677</v>
      </c>
      <c r="E181" s="173" t="s">
        <v>673</v>
      </c>
      <c r="F181" s="174" t="s">
        <v>674</v>
      </c>
    </row>
    <row r="182" spans="1:6" ht="12.75">
      <c r="A182" s="306"/>
      <c r="B182" s="307"/>
      <c r="C182" s="71" t="s">
        <v>687</v>
      </c>
      <c r="D182" s="70" t="s">
        <v>677</v>
      </c>
      <c r="E182" s="173" t="s">
        <v>681</v>
      </c>
      <c r="F182" s="174" t="s">
        <v>674</v>
      </c>
    </row>
    <row r="183" spans="1:6" ht="12.75">
      <c r="A183" s="306"/>
      <c r="B183" s="307"/>
      <c r="C183" s="72" t="s">
        <v>676</v>
      </c>
      <c r="D183" s="70" t="s">
        <v>677</v>
      </c>
      <c r="E183" s="174" t="s">
        <v>847</v>
      </c>
      <c r="F183" s="174" t="s">
        <v>674</v>
      </c>
    </row>
    <row r="186" spans="1:7" ht="63.75">
      <c r="A186" s="181" t="s">
        <v>244</v>
      </c>
      <c r="B186" s="182" t="s">
        <v>245</v>
      </c>
      <c r="C186" s="330" t="s">
        <v>608</v>
      </c>
      <c r="D186" s="330"/>
      <c r="E186" s="330"/>
      <c r="F186" s="331" t="s">
        <v>609</v>
      </c>
      <c r="G186" s="332"/>
    </row>
    <row r="187" spans="2:8" ht="12.75">
      <c r="B187" s="183" t="s">
        <v>3</v>
      </c>
      <c r="C187" s="8" t="s">
        <v>5</v>
      </c>
      <c r="D187" s="8" t="s">
        <v>4</v>
      </c>
      <c r="E187" s="8" t="s">
        <v>6</v>
      </c>
      <c r="F187" s="3" t="s">
        <v>274</v>
      </c>
      <c r="G187" s="3" t="s">
        <v>275</v>
      </c>
      <c r="H187" s="17" t="s">
        <v>802</v>
      </c>
    </row>
    <row r="188" spans="2:8" ht="12.75">
      <c r="B188" s="8">
        <v>10.5</v>
      </c>
      <c r="C188" s="8">
        <v>17</v>
      </c>
      <c r="D188" s="8">
        <v>17.3</v>
      </c>
      <c r="E188" s="8">
        <v>5.1</v>
      </c>
      <c r="F188" s="3">
        <v>6.6</v>
      </c>
      <c r="G188" s="3">
        <v>8.5</v>
      </c>
      <c r="H188" s="17">
        <v>6</v>
      </c>
    </row>
  </sheetData>
  <mergeCells count="93">
    <mergeCell ref="C186:E186"/>
    <mergeCell ref="F186:G186"/>
    <mergeCell ref="A178:A180"/>
    <mergeCell ref="B178:B180"/>
    <mergeCell ref="A181:A183"/>
    <mergeCell ref="B181:B183"/>
    <mergeCell ref="A172:A174"/>
    <mergeCell ref="B172:B174"/>
    <mergeCell ref="A175:A177"/>
    <mergeCell ref="B175:B177"/>
    <mergeCell ref="A166:A168"/>
    <mergeCell ref="B166:B168"/>
    <mergeCell ref="A169:A171"/>
    <mergeCell ref="B169:B171"/>
    <mergeCell ref="A160:A162"/>
    <mergeCell ref="B160:B162"/>
    <mergeCell ref="A163:A165"/>
    <mergeCell ref="B163:B165"/>
    <mergeCell ref="G108:G109"/>
    <mergeCell ref="H108:H109"/>
    <mergeCell ref="I108:I109"/>
    <mergeCell ref="P104:Q105"/>
    <mergeCell ref="I2:J3"/>
    <mergeCell ref="B25:C25"/>
    <mergeCell ref="D25:E25"/>
    <mergeCell ref="B23:G23"/>
    <mergeCell ref="B24:C24"/>
    <mergeCell ref="D24:E24"/>
    <mergeCell ref="F24:G24"/>
    <mergeCell ref="F25:G25"/>
    <mergeCell ref="P22:Q23"/>
    <mergeCell ref="J25:K25"/>
    <mergeCell ref="H23:M23"/>
    <mergeCell ref="H24:I24"/>
    <mergeCell ref="J24:K24"/>
    <mergeCell ref="L24:M24"/>
    <mergeCell ref="L25:M25"/>
    <mergeCell ref="H25:I25"/>
    <mergeCell ref="Q24:R26"/>
    <mergeCell ref="A114:F114"/>
    <mergeCell ref="A106:F106"/>
    <mergeCell ref="C108:C109"/>
    <mergeCell ref="D108:D109"/>
    <mergeCell ref="E108:E109"/>
    <mergeCell ref="F108:F109"/>
    <mergeCell ref="A108:A109"/>
    <mergeCell ref="B108:B109"/>
    <mergeCell ref="A119:A121"/>
    <mergeCell ref="B119:B121"/>
    <mergeCell ref="A122:A124"/>
    <mergeCell ref="B122:B124"/>
    <mergeCell ref="A125:A127"/>
    <mergeCell ref="B125:B127"/>
    <mergeCell ref="A128:A130"/>
    <mergeCell ref="B128:B130"/>
    <mergeCell ref="A131:A133"/>
    <mergeCell ref="B131:B133"/>
    <mergeCell ref="A134:A136"/>
    <mergeCell ref="B134:B136"/>
    <mergeCell ref="A137:A139"/>
    <mergeCell ref="B137:B139"/>
    <mergeCell ref="A140:A142"/>
    <mergeCell ref="B140:B142"/>
    <mergeCell ref="A143:A144"/>
    <mergeCell ref="B143:B144"/>
    <mergeCell ref="A145:A147"/>
    <mergeCell ref="B145:B147"/>
    <mergeCell ref="A148:A150"/>
    <mergeCell ref="B148:B150"/>
    <mergeCell ref="A151:A153"/>
    <mergeCell ref="B151:B153"/>
    <mergeCell ref="A154:A156"/>
    <mergeCell ref="B154:B156"/>
    <mergeCell ref="A157:A159"/>
    <mergeCell ref="B157:B159"/>
    <mergeCell ref="B53:B54"/>
    <mergeCell ref="A45:A46"/>
    <mergeCell ref="B45:B46"/>
    <mergeCell ref="D45:D46"/>
    <mergeCell ref="B47:B48"/>
    <mergeCell ref="B49:B50"/>
    <mergeCell ref="B51:B52"/>
    <mergeCell ref="B55:B56"/>
    <mergeCell ref="B57:B58"/>
    <mergeCell ref="C57:C58"/>
    <mergeCell ref="B61:B62"/>
    <mergeCell ref="D57:D58"/>
    <mergeCell ref="B59:B60"/>
    <mergeCell ref="F104:G105"/>
    <mergeCell ref="B69:B70"/>
    <mergeCell ref="B63:B64"/>
    <mergeCell ref="B65:B66"/>
    <mergeCell ref="B67:B68"/>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B10" sqref="B10"/>
    </sheetView>
  </sheetViews>
  <sheetFormatPr defaultColWidth="9.140625" defaultRowHeight="12.75"/>
  <cols>
    <col min="1" max="1" width="18.7109375" style="0" customWidth="1"/>
  </cols>
  <sheetData>
    <row r="1" spans="1:8" ht="18">
      <c r="A1" s="188" t="s">
        <v>809</v>
      </c>
      <c r="B1" s="189"/>
      <c r="C1" s="189"/>
      <c r="D1" s="189"/>
      <c r="E1" s="189"/>
      <c r="F1" s="189"/>
      <c r="G1" s="189"/>
      <c r="H1" s="189"/>
    </row>
    <row r="3" spans="1:8" ht="76.5">
      <c r="A3" s="5" t="s">
        <v>246</v>
      </c>
      <c r="B3" s="7" t="s">
        <v>247</v>
      </c>
      <c r="H3" s="39" t="s">
        <v>617</v>
      </c>
    </row>
    <row r="4" spans="1:8" ht="12.75">
      <c r="A4" s="8"/>
      <c r="B4" s="8" t="s">
        <v>3</v>
      </c>
      <c r="C4" s="8" t="s">
        <v>5</v>
      </c>
      <c r="D4" s="8" t="s">
        <v>4</v>
      </c>
      <c r="E4" s="8" t="s">
        <v>6</v>
      </c>
      <c r="F4" s="3" t="s">
        <v>274</v>
      </c>
      <c r="G4" s="17" t="s">
        <v>275</v>
      </c>
      <c r="H4" s="17" t="s">
        <v>802</v>
      </c>
    </row>
    <row r="5" spans="1:8" ht="25.5">
      <c r="A5" s="91" t="s">
        <v>248</v>
      </c>
      <c r="B5" s="8">
        <v>647</v>
      </c>
      <c r="C5" s="8">
        <v>365</v>
      </c>
      <c r="D5" s="8">
        <v>1929</v>
      </c>
      <c r="E5" s="8">
        <v>425</v>
      </c>
      <c r="F5" s="3">
        <v>700</v>
      </c>
      <c r="G5" s="3">
        <v>823</v>
      </c>
      <c r="H5" s="3">
        <v>317</v>
      </c>
    </row>
    <row r="6" spans="1:8" ht="38.25">
      <c r="A6" s="91" t="s">
        <v>249</v>
      </c>
      <c r="B6" s="8">
        <v>197.1</v>
      </c>
      <c r="C6" s="8">
        <v>104.8</v>
      </c>
      <c r="D6" s="8">
        <v>1957.4</v>
      </c>
      <c r="E6" s="8">
        <v>15</v>
      </c>
      <c r="F6" s="3">
        <v>1274.3</v>
      </c>
      <c r="G6" s="3">
        <v>332.2</v>
      </c>
      <c r="H6" s="3">
        <v>46.6</v>
      </c>
    </row>
    <row r="9" spans="1:8" ht="25.5">
      <c r="A9" s="4" t="s">
        <v>762</v>
      </c>
      <c r="B9" s="3">
        <v>428.3</v>
      </c>
      <c r="C9" s="3">
        <v>114.3</v>
      </c>
      <c r="D9" s="3">
        <v>3387.3</v>
      </c>
      <c r="E9" s="3">
        <v>272.3</v>
      </c>
      <c r="F9" s="3">
        <v>364.7</v>
      </c>
      <c r="G9" s="3">
        <v>646.5</v>
      </c>
      <c r="H9" s="3">
        <v>103.7</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vslanke</cp:lastModifiedBy>
  <cp:lastPrinted>2011-11-24T09:50:23Z</cp:lastPrinted>
  <dcterms:created xsi:type="dcterms:W3CDTF">1996-10-14T23:33:28Z</dcterms:created>
  <dcterms:modified xsi:type="dcterms:W3CDTF">2011-12-08T09:40:41Z</dcterms:modified>
  <cp:category/>
  <cp:version/>
  <cp:contentType/>
  <cp:contentStatus/>
</cp:coreProperties>
</file>