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amenti un nodalas\IPD\Programmu vadības nodaļa\Ieviešana_2014-2020\Informācija VARAM mājas lapai\"/>
    </mc:Choice>
  </mc:AlternateContent>
  <bookViews>
    <workbookView xWindow="0" yWindow="0" windowWidth="16770" windowHeight="11760" tabRatio="809"/>
  </bookViews>
  <sheets>
    <sheet name="VBD aprēķins - finansējums" sheetId="9" r:id="rId1"/>
    <sheet name="Intervāli" sheetId="5" r:id="rId2"/>
    <sheet name="Aprēķina tabula - vecā" sheetId="7" state="hidden" r:id="rId3"/>
    <sheet name="Aprēķina tabula - esošais per." sheetId="10" state="hidden" r:id="rId4"/>
    <sheet name="TAI-nov" sheetId="11" state="hidden" r:id="rId5"/>
    <sheet name="TAI-9pils" sheetId="12" state="hidden" r:id="rId6"/>
    <sheet name="Sheet1" sheetId="13" state="hidden" r:id="rId7"/>
  </sheets>
  <definedNames>
    <definedName name="_xlnm._FilterDatabase" localSheetId="3" hidden="1">'Aprēķina tabula - esošais per.'!$N$1:$N$130</definedName>
    <definedName name="_xlnm._FilterDatabase" localSheetId="2" hidden="1">'Aprēķina tabula - vecā'!$N$1:$N$130</definedName>
    <definedName name="_xlnm._FilterDatabase" localSheetId="4" hidden="1">'TAI-nov'!$B$1:$C$1</definedName>
    <definedName name="_xlnm._FilterDatabase" localSheetId="0" hidden="1">'VBD aprēķins - finansējums'!$C$7:$K$126</definedName>
  </definedNames>
  <calcPr calcId="152511"/>
</workbook>
</file>

<file path=xl/calcChain.xml><?xml version="1.0" encoding="utf-8"?>
<calcChain xmlns="http://schemas.openxmlformats.org/spreadsheetml/2006/main">
  <c r="E128" i="9" l="1"/>
  <c r="F8" i="9" l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I7" i="9" l="1"/>
  <c r="S123" i="7" l="1"/>
  <c r="S122" i="7"/>
  <c r="S121" i="7"/>
  <c r="S120" i="7"/>
  <c r="S119" i="7"/>
  <c r="S118" i="7"/>
  <c r="S117" i="7"/>
  <c r="S116" i="7"/>
  <c r="S115" i="7"/>
  <c r="S114" i="7"/>
  <c r="S113" i="7"/>
  <c r="S112" i="7"/>
  <c r="S111" i="7"/>
  <c r="S110" i="7"/>
  <c r="S109" i="7"/>
  <c r="S10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0" i="7"/>
  <c r="S68" i="7"/>
  <c r="S67" i="7"/>
  <c r="S66" i="7"/>
  <c r="S65" i="7"/>
  <c r="S64" i="7"/>
  <c r="S63" i="7"/>
  <c r="S62" i="7"/>
  <c r="S61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23" i="10"/>
  <c r="S122" i="10"/>
  <c r="S121" i="10"/>
  <c r="S120" i="10"/>
  <c r="S119" i="10"/>
  <c r="S118" i="10"/>
  <c r="S117" i="10"/>
  <c r="S116" i="10"/>
  <c r="S115" i="10"/>
  <c r="S114" i="10"/>
  <c r="S113" i="10"/>
  <c r="S112" i="10"/>
  <c r="S111" i="10"/>
  <c r="S110" i="10"/>
  <c r="S109" i="10"/>
  <c r="S108" i="10"/>
  <c r="S107" i="10"/>
  <c r="S106" i="10"/>
  <c r="S105" i="10"/>
  <c r="S104" i="10"/>
  <c r="S103" i="10"/>
  <c r="S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0" i="10"/>
  <c r="S68" i="10"/>
  <c r="S67" i="10"/>
  <c r="S66" i="10"/>
  <c r="S65" i="10"/>
  <c r="S64" i="10"/>
  <c r="S63" i="10"/>
  <c r="S62" i="10"/>
  <c r="S61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B83" i="13" l="1"/>
  <c r="B68" i="13"/>
  <c r="B66" i="13"/>
  <c r="B57" i="13"/>
  <c r="B25" i="13"/>
  <c r="B10" i="13"/>
  <c r="B9" i="13"/>
  <c r="B8" i="13"/>
  <c r="B7" i="13"/>
  <c r="B6" i="13"/>
  <c r="B5" i="13"/>
  <c r="B4" i="13"/>
  <c r="B3" i="13"/>
  <c r="B2" i="13"/>
  <c r="B1" i="13" l="1"/>
  <c r="C1" i="13" s="1"/>
  <c r="C3" i="13" s="1"/>
  <c r="D4" i="13" s="1"/>
  <c r="S7" i="10"/>
  <c r="S7" i="7"/>
  <c r="S60" i="10"/>
  <c r="S60" i="7"/>
  <c r="S8" i="10"/>
  <c r="S8" i="7"/>
  <c r="S12" i="10"/>
  <c r="S12" i="7"/>
  <c r="S69" i="10"/>
  <c r="S69" i="7"/>
  <c r="S11" i="10"/>
  <c r="S11" i="7"/>
  <c r="S5" i="10"/>
  <c r="S5" i="7"/>
  <c r="S9" i="10"/>
  <c r="S9" i="7"/>
  <c r="S13" i="10"/>
  <c r="S13" i="7"/>
  <c r="S71" i="7"/>
  <c r="S71" i="10"/>
  <c r="S6" i="7"/>
  <c r="S6" i="10"/>
  <c r="S10" i="7"/>
  <c r="S10" i="10"/>
  <c r="S28" i="10"/>
  <c r="S28" i="7"/>
  <c r="S86" i="7"/>
  <c r="S86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20" i="10"/>
  <c r="O21" i="10"/>
  <c r="O22" i="10"/>
  <c r="O23" i="10"/>
  <c r="O24" i="10"/>
  <c r="O25" i="10"/>
  <c r="O17" i="10"/>
  <c r="O18" i="10"/>
  <c r="O19" i="10"/>
  <c r="O16" i="10"/>
  <c r="O15" i="10"/>
  <c r="O14" i="10"/>
  <c r="O13" i="10"/>
  <c r="O12" i="10"/>
  <c r="O11" i="10"/>
  <c r="O10" i="10"/>
  <c r="O9" i="10"/>
  <c r="O8" i="10"/>
  <c r="O7" i="10"/>
  <c r="O6" i="10"/>
  <c r="O5" i="10"/>
  <c r="B5" i="12"/>
  <c r="B6" i="12" s="1"/>
  <c r="B7" i="12" s="1"/>
  <c r="B8" i="12" s="1"/>
  <c r="B9" i="12" s="1"/>
  <c r="B10" i="12" s="1"/>
  <c r="B11" i="12" s="1"/>
  <c r="B12" i="12" s="1"/>
  <c r="H124" i="10"/>
  <c r="E124" i="10"/>
  <c r="D124" i="10"/>
  <c r="I123" i="10"/>
  <c r="F123" i="10"/>
  <c r="G123" i="10" s="1"/>
  <c r="I122" i="10"/>
  <c r="F122" i="10"/>
  <c r="G122" i="10" s="1"/>
  <c r="I121" i="10"/>
  <c r="F121" i="10"/>
  <c r="G121" i="10" s="1"/>
  <c r="I120" i="10"/>
  <c r="G120" i="10"/>
  <c r="F120" i="10"/>
  <c r="I119" i="10"/>
  <c r="F119" i="10"/>
  <c r="G119" i="10" s="1"/>
  <c r="I118" i="10"/>
  <c r="F118" i="10"/>
  <c r="G118" i="10" s="1"/>
  <c r="I117" i="10"/>
  <c r="F117" i="10"/>
  <c r="G117" i="10" s="1"/>
  <c r="I116" i="10"/>
  <c r="F116" i="10"/>
  <c r="G116" i="10" s="1"/>
  <c r="I115" i="10"/>
  <c r="F115" i="10"/>
  <c r="G115" i="10" s="1"/>
  <c r="I114" i="10"/>
  <c r="F114" i="10"/>
  <c r="G114" i="10" s="1"/>
  <c r="I113" i="10"/>
  <c r="F113" i="10"/>
  <c r="G113" i="10" s="1"/>
  <c r="I112" i="10"/>
  <c r="F112" i="10"/>
  <c r="G112" i="10" s="1"/>
  <c r="I111" i="10"/>
  <c r="F111" i="10"/>
  <c r="G111" i="10" s="1"/>
  <c r="I110" i="10"/>
  <c r="F110" i="10"/>
  <c r="G110" i="10" s="1"/>
  <c r="I109" i="10"/>
  <c r="F109" i="10"/>
  <c r="G109" i="10" s="1"/>
  <c r="I108" i="10"/>
  <c r="F108" i="10"/>
  <c r="G108" i="10" s="1"/>
  <c r="I107" i="10"/>
  <c r="F107" i="10"/>
  <c r="G107" i="10" s="1"/>
  <c r="I106" i="10"/>
  <c r="F106" i="10"/>
  <c r="G106" i="10" s="1"/>
  <c r="I105" i="10"/>
  <c r="F105" i="10"/>
  <c r="G105" i="10" s="1"/>
  <c r="I104" i="10"/>
  <c r="F104" i="10"/>
  <c r="G104" i="10" s="1"/>
  <c r="I103" i="10"/>
  <c r="F103" i="10"/>
  <c r="G103" i="10" s="1"/>
  <c r="I102" i="10"/>
  <c r="F102" i="10"/>
  <c r="G102" i="10" s="1"/>
  <c r="I101" i="10"/>
  <c r="F101" i="10"/>
  <c r="G101" i="10" s="1"/>
  <c r="I100" i="10"/>
  <c r="F100" i="10"/>
  <c r="G100" i="10" s="1"/>
  <c r="I99" i="10"/>
  <c r="F99" i="10"/>
  <c r="G99" i="10" s="1"/>
  <c r="I98" i="10"/>
  <c r="F98" i="10"/>
  <c r="G98" i="10" s="1"/>
  <c r="I97" i="10"/>
  <c r="F97" i="10"/>
  <c r="G97" i="10" s="1"/>
  <c r="I96" i="10"/>
  <c r="F96" i="10"/>
  <c r="G96" i="10" s="1"/>
  <c r="I95" i="10"/>
  <c r="F95" i="10"/>
  <c r="G95" i="10" s="1"/>
  <c r="I94" i="10"/>
  <c r="F94" i="10"/>
  <c r="G94" i="10" s="1"/>
  <c r="I93" i="10"/>
  <c r="F93" i="10"/>
  <c r="G93" i="10" s="1"/>
  <c r="I92" i="10"/>
  <c r="F92" i="10"/>
  <c r="G92" i="10" s="1"/>
  <c r="I91" i="10"/>
  <c r="F91" i="10"/>
  <c r="G91" i="10" s="1"/>
  <c r="I90" i="10"/>
  <c r="F90" i="10"/>
  <c r="G90" i="10" s="1"/>
  <c r="I89" i="10"/>
  <c r="F89" i="10"/>
  <c r="G89" i="10" s="1"/>
  <c r="I88" i="10"/>
  <c r="F88" i="10"/>
  <c r="G88" i="10" s="1"/>
  <c r="I87" i="10"/>
  <c r="F87" i="10"/>
  <c r="G87" i="10" s="1"/>
  <c r="I86" i="10"/>
  <c r="F86" i="10"/>
  <c r="G86" i="10" s="1"/>
  <c r="I85" i="10"/>
  <c r="F85" i="10"/>
  <c r="G85" i="10" s="1"/>
  <c r="I84" i="10"/>
  <c r="F84" i="10"/>
  <c r="G84" i="10" s="1"/>
  <c r="I83" i="10"/>
  <c r="F83" i="10"/>
  <c r="G83" i="10" s="1"/>
  <c r="I82" i="10"/>
  <c r="F82" i="10"/>
  <c r="G82" i="10" s="1"/>
  <c r="I81" i="10"/>
  <c r="F81" i="10"/>
  <c r="G81" i="10" s="1"/>
  <c r="I80" i="10"/>
  <c r="F80" i="10"/>
  <c r="G80" i="10" s="1"/>
  <c r="I79" i="10"/>
  <c r="F79" i="10"/>
  <c r="G79" i="10" s="1"/>
  <c r="I78" i="10"/>
  <c r="F78" i="10"/>
  <c r="G78" i="10" s="1"/>
  <c r="I77" i="10"/>
  <c r="F77" i="10"/>
  <c r="G77" i="10" s="1"/>
  <c r="I76" i="10"/>
  <c r="F76" i="10"/>
  <c r="G76" i="10" s="1"/>
  <c r="I75" i="10"/>
  <c r="F75" i="10"/>
  <c r="G75" i="10" s="1"/>
  <c r="I74" i="10"/>
  <c r="F74" i="10"/>
  <c r="G74" i="10" s="1"/>
  <c r="I73" i="10"/>
  <c r="F73" i="10"/>
  <c r="G73" i="10" s="1"/>
  <c r="I72" i="10"/>
  <c r="F72" i="10"/>
  <c r="G72" i="10" s="1"/>
  <c r="I71" i="10"/>
  <c r="F71" i="10"/>
  <c r="G71" i="10" s="1"/>
  <c r="I70" i="10"/>
  <c r="F70" i="10"/>
  <c r="G70" i="10" s="1"/>
  <c r="I69" i="10"/>
  <c r="F69" i="10"/>
  <c r="G69" i="10" s="1"/>
  <c r="I68" i="10"/>
  <c r="F68" i="10"/>
  <c r="G68" i="10" s="1"/>
  <c r="I67" i="10"/>
  <c r="F67" i="10"/>
  <c r="G67" i="10" s="1"/>
  <c r="I66" i="10"/>
  <c r="F66" i="10"/>
  <c r="G66" i="10" s="1"/>
  <c r="I65" i="10"/>
  <c r="F65" i="10"/>
  <c r="G65" i="10" s="1"/>
  <c r="I64" i="10"/>
  <c r="F64" i="10"/>
  <c r="G64" i="10" s="1"/>
  <c r="I63" i="10"/>
  <c r="F63" i="10"/>
  <c r="G63" i="10" s="1"/>
  <c r="I62" i="10"/>
  <c r="F62" i="10"/>
  <c r="G62" i="10" s="1"/>
  <c r="I61" i="10"/>
  <c r="F61" i="10"/>
  <c r="G61" i="10" s="1"/>
  <c r="I60" i="10"/>
  <c r="F60" i="10"/>
  <c r="G60" i="10" s="1"/>
  <c r="I59" i="10"/>
  <c r="F59" i="10"/>
  <c r="G59" i="10" s="1"/>
  <c r="I58" i="10"/>
  <c r="F58" i="10"/>
  <c r="G58" i="10" s="1"/>
  <c r="I57" i="10"/>
  <c r="F57" i="10"/>
  <c r="G57" i="10" s="1"/>
  <c r="I56" i="10"/>
  <c r="F56" i="10"/>
  <c r="G56" i="10" s="1"/>
  <c r="I55" i="10"/>
  <c r="F55" i="10"/>
  <c r="G55" i="10" s="1"/>
  <c r="I54" i="10"/>
  <c r="F54" i="10"/>
  <c r="G54" i="10" s="1"/>
  <c r="I53" i="10"/>
  <c r="F53" i="10"/>
  <c r="G53" i="10" s="1"/>
  <c r="I52" i="10"/>
  <c r="F52" i="10"/>
  <c r="G52" i="10" s="1"/>
  <c r="I51" i="10"/>
  <c r="F51" i="10"/>
  <c r="G51" i="10" s="1"/>
  <c r="I50" i="10"/>
  <c r="F50" i="10"/>
  <c r="G50" i="10" s="1"/>
  <c r="I49" i="10"/>
  <c r="F49" i="10"/>
  <c r="G49" i="10" s="1"/>
  <c r="I48" i="10"/>
  <c r="F48" i="10"/>
  <c r="G48" i="10" s="1"/>
  <c r="I47" i="10"/>
  <c r="F47" i="10"/>
  <c r="G47" i="10" s="1"/>
  <c r="I46" i="10"/>
  <c r="F46" i="10"/>
  <c r="G46" i="10" s="1"/>
  <c r="I45" i="10"/>
  <c r="F45" i="10"/>
  <c r="G45" i="10" s="1"/>
  <c r="I44" i="10"/>
  <c r="F44" i="10"/>
  <c r="G44" i="10" s="1"/>
  <c r="I43" i="10"/>
  <c r="F43" i="10"/>
  <c r="G43" i="10" s="1"/>
  <c r="I42" i="10"/>
  <c r="F42" i="10"/>
  <c r="G42" i="10" s="1"/>
  <c r="I41" i="10"/>
  <c r="F41" i="10"/>
  <c r="G41" i="10" s="1"/>
  <c r="I40" i="10"/>
  <c r="F40" i="10"/>
  <c r="G40" i="10" s="1"/>
  <c r="I39" i="10"/>
  <c r="F39" i="10"/>
  <c r="G39" i="10" s="1"/>
  <c r="I38" i="10"/>
  <c r="F38" i="10"/>
  <c r="G38" i="10" s="1"/>
  <c r="I37" i="10"/>
  <c r="F37" i="10"/>
  <c r="G37" i="10" s="1"/>
  <c r="I36" i="10"/>
  <c r="F36" i="10"/>
  <c r="G36" i="10" s="1"/>
  <c r="I35" i="10"/>
  <c r="F35" i="10"/>
  <c r="G35" i="10" s="1"/>
  <c r="I34" i="10"/>
  <c r="F34" i="10"/>
  <c r="G34" i="10" s="1"/>
  <c r="I33" i="10"/>
  <c r="F33" i="10"/>
  <c r="G33" i="10" s="1"/>
  <c r="I32" i="10"/>
  <c r="F32" i="10"/>
  <c r="G32" i="10" s="1"/>
  <c r="I31" i="10"/>
  <c r="F31" i="10"/>
  <c r="G31" i="10" s="1"/>
  <c r="I30" i="10"/>
  <c r="F30" i="10"/>
  <c r="G30" i="10" s="1"/>
  <c r="I29" i="10"/>
  <c r="F29" i="10"/>
  <c r="G29" i="10" s="1"/>
  <c r="I28" i="10"/>
  <c r="F28" i="10"/>
  <c r="G28" i="10" s="1"/>
  <c r="I27" i="10"/>
  <c r="F27" i="10"/>
  <c r="G27" i="10" s="1"/>
  <c r="I26" i="10"/>
  <c r="F26" i="10"/>
  <c r="G26" i="10" s="1"/>
  <c r="I25" i="10"/>
  <c r="F25" i="10"/>
  <c r="G25" i="10" s="1"/>
  <c r="I24" i="10"/>
  <c r="F24" i="10"/>
  <c r="G24" i="10" s="1"/>
  <c r="I23" i="10"/>
  <c r="F23" i="10"/>
  <c r="G23" i="10" s="1"/>
  <c r="I22" i="10"/>
  <c r="F22" i="10"/>
  <c r="G22" i="10" s="1"/>
  <c r="I21" i="10"/>
  <c r="F21" i="10"/>
  <c r="G21" i="10" s="1"/>
  <c r="I20" i="10"/>
  <c r="F20" i="10"/>
  <c r="G20" i="10" s="1"/>
  <c r="I19" i="10"/>
  <c r="F19" i="10"/>
  <c r="G19" i="10" s="1"/>
  <c r="I18" i="10"/>
  <c r="F18" i="10"/>
  <c r="G18" i="10" s="1"/>
  <c r="I17" i="10"/>
  <c r="F17" i="10"/>
  <c r="G17" i="10" s="1"/>
  <c r="I16" i="10"/>
  <c r="F16" i="10"/>
  <c r="G16" i="10" s="1"/>
  <c r="I15" i="10"/>
  <c r="F15" i="10"/>
  <c r="G15" i="10" s="1"/>
  <c r="I14" i="10"/>
  <c r="F14" i="10"/>
  <c r="G14" i="10" s="1"/>
  <c r="I13" i="10"/>
  <c r="F13" i="10"/>
  <c r="G13" i="10" s="1"/>
  <c r="I12" i="10"/>
  <c r="F12" i="10"/>
  <c r="G12" i="10" s="1"/>
  <c r="I11" i="10"/>
  <c r="F11" i="10"/>
  <c r="G11" i="10" s="1"/>
  <c r="I10" i="10"/>
  <c r="F10" i="10"/>
  <c r="G10" i="10" s="1"/>
  <c r="I9" i="10"/>
  <c r="F9" i="10"/>
  <c r="G9" i="10" s="1"/>
  <c r="I8" i="10"/>
  <c r="F8" i="10"/>
  <c r="G8" i="10" s="1"/>
  <c r="I7" i="10"/>
  <c r="F7" i="10"/>
  <c r="G7" i="10" s="1"/>
  <c r="I6" i="10"/>
  <c r="F6" i="10"/>
  <c r="G6" i="10" s="1"/>
  <c r="I5" i="10"/>
  <c r="F5" i="10"/>
  <c r="G5" i="10" s="1"/>
  <c r="J36" i="10" l="1"/>
  <c r="J92" i="10"/>
  <c r="J96" i="10"/>
  <c r="J100" i="10"/>
  <c r="J108" i="10"/>
  <c r="J112" i="10"/>
  <c r="J116" i="10"/>
  <c r="J88" i="10"/>
  <c r="J104" i="10"/>
  <c r="J120" i="10"/>
  <c r="F124" i="10"/>
  <c r="G124" i="10" s="1"/>
  <c r="J15" i="10"/>
  <c r="A15" i="10"/>
  <c r="J17" i="10"/>
  <c r="A17" i="10"/>
  <c r="J19" i="10"/>
  <c r="A19" i="10"/>
  <c r="J21" i="10"/>
  <c r="A21" i="10"/>
  <c r="J23" i="10"/>
  <c r="A23" i="10"/>
  <c r="J25" i="10"/>
  <c r="A25" i="10"/>
  <c r="J27" i="10"/>
  <c r="A27" i="10"/>
  <c r="J102" i="10"/>
  <c r="A102" i="10"/>
  <c r="J118" i="10"/>
  <c r="A118" i="10"/>
  <c r="J73" i="10"/>
  <c r="A73" i="10"/>
  <c r="J75" i="10"/>
  <c r="A75" i="10"/>
  <c r="J90" i="10"/>
  <c r="A90" i="10"/>
  <c r="J106" i="10"/>
  <c r="A106" i="10"/>
  <c r="J122" i="10"/>
  <c r="A122" i="10"/>
  <c r="J94" i="10"/>
  <c r="A94" i="10"/>
  <c r="J110" i="10"/>
  <c r="A110" i="10"/>
  <c r="J34" i="10"/>
  <c r="A34" i="10"/>
  <c r="J61" i="10"/>
  <c r="A61" i="10"/>
  <c r="J63" i="10"/>
  <c r="A63" i="10"/>
  <c r="J65" i="10"/>
  <c r="A65" i="10"/>
  <c r="J67" i="10"/>
  <c r="A67" i="10"/>
  <c r="J69" i="10"/>
  <c r="A69" i="10"/>
  <c r="J98" i="10"/>
  <c r="A98" i="10"/>
  <c r="J114" i="10"/>
  <c r="A114" i="10"/>
  <c r="A36" i="10"/>
  <c r="A88" i="10"/>
  <c r="A92" i="10"/>
  <c r="A96" i="10"/>
  <c r="A100" i="10"/>
  <c r="A104" i="10"/>
  <c r="A108" i="10"/>
  <c r="A112" i="10"/>
  <c r="A116" i="10"/>
  <c r="A120" i="10"/>
  <c r="J10" i="10"/>
  <c r="A10" i="10"/>
  <c r="J12" i="10"/>
  <c r="A12" i="10"/>
  <c r="J18" i="10"/>
  <c r="A18" i="10"/>
  <c r="J24" i="10"/>
  <c r="A24" i="10"/>
  <c r="J28" i="10"/>
  <c r="A28" i="10"/>
  <c r="J35" i="10"/>
  <c r="A35" i="10"/>
  <c r="J62" i="10"/>
  <c r="A62" i="10"/>
  <c r="J64" i="10"/>
  <c r="A64" i="10"/>
  <c r="J66" i="10"/>
  <c r="A66" i="10"/>
  <c r="J68" i="10"/>
  <c r="A68" i="10"/>
  <c r="J72" i="10"/>
  <c r="A72" i="10"/>
  <c r="J74" i="10"/>
  <c r="A74" i="10"/>
  <c r="J87" i="10"/>
  <c r="A87" i="10"/>
  <c r="J89" i="10"/>
  <c r="A89" i="10"/>
  <c r="J91" i="10"/>
  <c r="A91" i="10"/>
  <c r="J93" i="10"/>
  <c r="A93" i="10"/>
  <c r="J95" i="10"/>
  <c r="A95" i="10"/>
  <c r="J97" i="10"/>
  <c r="A97" i="10"/>
  <c r="J99" i="10"/>
  <c r="A99" i="10"/>
  <c r="J101" i="10"/>
  <c r="A101" i="10"/>
  <c r="J103" i="10"/>
  <c r="A103" i="10"/>
  <c r="J105" i="10"/>
  <c r="A105" i="10"/>
  <c r="J107" i="10"/>
  <c r="A107" i="10"/>
  <c r="J109" i="10"/>
  <c r="A109" i="10"/>
  <c r="J111" i="10"/>
  <c r="A111" i="10"/>
  <c r="J113" i="10"/>
  <c r="A113" i="10"/>
  <c r="J115" i="10"/>
  <c r="A115" i="10"/>
  <c r="J117" i="10"/>
  <c r="A117" i="10"/>
  <c r="J119" i="10"/>
  <c r="A119" i="10"/>
  <c r="J121" i="10"/>
  <c r="A121" i="10"/>
  <c r="J123" i="10"/>
  <c r="A123" i="10"/>
  <c r="J6" i="10"/>
  <c r="A6" i="10"/>
  <c r="J8" i="10"/>
  <c r="A8" i="10"/>
  <c r="J14" i="10"/>
  <c r="A14" i="10"/>
  <c r="J16" i="10"/>
  <c r="A16" i="10"/>
  <c r="J20" i="10"/>
  <c r="A20" i="10"/>
  <c r="J22" i="10"/>
  <c r="A22" i="10"/>
  <c r="J26" i="10"/>
  <c r="A26" i="10"/>
  <c r="J37" i="10"/>
  <c r="A37" i="10"/>
  <c r="I124" i="10"/>
  <c r="M125" i="10" s="1"/>
  <c r="J30" i="10"/>
  <c r="A30" i="10"/>
  <c r="J32" i="10"/>
  <c r="A32" i="10"/>
  <c r="J5" i="10"/>
  <c r="A5" i="10"/>
  <c r="J7" i="10"/>
  <c r="A7" i="10"/>
  <c r="J9" i="10"/>
  <c r="A9" i="10"/>
  <c r="J11" i="10"/>
  <c r="A11" i="10"/>
  <c r="J13" i="10"/>
  <c r="A13" i="10"/>
  <c r="J29" i="10"/>
  <c r="A29" i="10"/>
  <c r="J31" i="10"/>
  <c r="A31" i="10"/>
  <c r="J33" i="10"/>
  <c r="A33" i="10"/>
  <c r="J38" i="10"/>
  <c r="A38" i="10"/>
  <c r="J40" i="10"/>
  <c r="A40" i="10"/>
  <c r="J42" i="10"/>
  <c r="A42" i="10"/>
  <c r="J44" i="10"/>
  <c r="A44" i="10"/>
  <c r="J46" i="10"/>
  <c r="A46" i="10"/>
  <c r="J48" i="10"/>
  <c r="A48" i="10"/>
  <c r="J50" i="10"/>
  <c r="A50" i="10"/>
  <c r="J52" i="10"/>
  <c r="A52" i="10"/>
  <c r="J54" i="10"/>
  <c r="A54" i="10"/>
  <c r="J56" i="10"/>
  <c r="A56" i="10"/>
  <c r="J58" i="10"/>
  <c r="A58" i="10"/>
  <c r="J60" i="10"/>
  <c r="A60" i="10"/>
  <c r="J70" i="10"/>
  <c r="A70" i="10"/>
  <c r="J39" i="10"/>
  <c r="A39" i="10"/>
  <c r="J41" i="10"/>
  <c r="A41" i="10"/>
  <c r="J43" i="10"/>
  <c r="A43" i="10"/>
  <c r="J45" i="10"/>
  <c r="A45" i="10"/>
  <c r="J47" i="10"/>
  <c r="A47" i="10"/>
  <c r="J49" i="10"/>
  <c r="A49" i="10"/>
  <c r="J51" i="10"/>
  <c r="A51" i="10"/>
  <c r="J53" i="10"/>
  <c r="A53" i="10"/>
  <c r="J55" i="10"/>
  <c r="A55" i="10"/>
  <c r="J57" i="10"/>
  <c r="A57" i="10"/>
  <c r="J59" i="10"/>
  <c r="A59" i="10"/>
  <c r="J71" i="10"/>
  <c r="A71" i="10"/>
  <c r="S124" i="10"/>
  <c r="J76" i="10"/>
  <c r="A76" i="10"/>
  <c r="J77" i="10"/>
  <c r="A77" i="10"/>
  <c r="J78" i="10"/>
  <c r="A78" i="10"/>
  <c r="J79" i="10"/>
  <c r="A79" i="10"/>
  <c r="J80" i="10"/>
  <c r="A80" i="10"/>
  <c r="J81" i="10"/>
  <c r="A81" i="10"/>
  <c r="J82" i="10"/>
  <c r="A82" i="10"/>
  <c r="J83" i="10"/>
  <c r="A83" i="10"/>
  <c r="J84" i="10"/>
  <c r="A84" i="10"/>
  <c r="J85" i="10"/>
  <c r="A85" i="10"/>
  <c r="J86" i="10"/>
  <c r="A86" i="10"/>
  <c r="D128" i="9"/>
  <c r="I130" i="9" s="1"/>
  <c r="A124" i="10" l="1"/>
  <c r="J124" i="10"/>
  <c r="F128" i="9"/>
  <c r="K108" i="10"/>
  <c r="L108" i="10" s="1"/>
  <c r="M108" i="10" s="1"/>
  <c r="K111" i="10"/>
  <c r="L111" i="10" s="1"/>
  <c r="M111" i="10" s="1"/>
  <c r="K95" i="10"/>
  <c r="K112" i="10"/>
  <c r="L112" i="10" s="1"/>
  <c r="M112" i="10" s="1"/>
  <c r="K102" i="10"/>
  <c r="K98" i="10"/>
  <c r="K74" i="10"/>
  <c r="K66" i="10"/>
  <c r="K90" i="10"/>
  <c r="K75" i="10"/>
  <c r="K61" i="10"/>
  <c r="K28" i="10"/>
  <c r="K16" i="10"/>
  <c r="K12" i="10"/>
  <c r="K27" i="10"/>
  <c r="K23" i="10"/>
  <c r="K32" i="10"/>
  <c r="K30" i="10"/>
  <c r="L95" i="10"/>
  <c r="M95" i="10" s="1"/>
  <c r="K85" i="10"/>
  <c r="K84" i="10"/>
  <c r="K81" i="10"/>
  <c r="K80" i="10"/>
  <c r="K77" i="10"/>
  <c r="K76" i="10"/>
  <c r="K68" i="10"/>
  <c r="K64" i="10"/>
  <c r="K59" i="10"/>
  <c r="K57" i="10"/>
  <c r="K51" i="10"/>
  <c r="K49" i="10"/>
  <c r="K43" i="10"/>
  <c r="K41" i="10"/>
  <c r="K73" i="10"/>
  <c r="K67" i="10"/>
  <c r="K70" i="10"/>
  <c r="K60" i="10"/>
  <c r="K54" i="10"/>
  <c r="K52" i="10"/>
  <c r="K46" i="10"/>
  <c r="K44" i="10"/>
  <c r="K38" i="10"/>
  <c r="K26" i="10"/>
  <c r="K14" i="10"/>
  <c r="K10" i="10"/>
  <c r="K31" i="10"/>
  <c r="K29" i="10"/>
  <c r="K9" i="10"/>
  <c r="K7" i="10"/>
  <c r="K21" i="10"/>
  <c r="E124" i="7"/>
  <c r="F76" i="7"/>
  <c r="S124" i="7"/>
  <c r="K17" i="10" l="1"/>
  <c r="L17" i="10" s="1"/>
  <c r="M17" i="10" s="1"/>
  <c r="K117" i="10"/>
  <c r="L117" i="10" s="1"/>
  <c r="M117" i="10" s="1"/>
  <c r="K122" i="10"/>
  <c r="L122" i="10" s="1"/>
  <c r="M122" i="10" s="1"/>
  <c r="K101" i="10"/>
  <c r="L101" i="10" s="1"/>
  <c r="M101" i="10" s="1"/>
  <c r="K92" i="10"/>
  <c r="L92" i="10" s="1"/>
  <c r="M92" i="10" s="1"/>
  <c r="K114" i="10"/>
  <c r="L114" i="10" s="1"/>
  <c r="M114" i="10" s="1"/>
  <c r="K105" i="10"/>
  <c r="L105" i="10" s="1"/>
  <c r="M105" i="10" s="1"/>
  <c r="K11" i="10"/>
  <c r="L11" i="10" s="1"/>
  <c r="M11" i="10" s="1"/>
  <c r="K18" i="10"/>
  <c r="K48" i="10"/>
  <c r="K56" i="10"/>
  <c r="K36" i="10"/>
  <c r="L36" i="10" s="1"/>
  <c r="M36" i="10" s="1"/>
  <c r="K88" i="10"/>
  <c r="K45" i="10"/>
  <c r="K53" i="10"/>
  <c r="K71" i="10"/>
  <c r="K72" i="10"/>
  <c r="K78" i="10"/>
  <c r="K82" i="10"/>
  <c r="K86" i="10"/>
  <c r="K15" i="10"/>
  <c r="K34" i="10"/>
  <c r="K20" i="10"/>
  <c r="K65" i="10"/>
  <c r="L65" i="10" s="1"/>
  <c r="M65" i="10" s="1"/>
  <c r="K35" i="10"/>
  <c r="K89" i="10"/>
  <c r="K106" i="10"/>
  <c r="K116" i="10"/>
  <c r="L116" i="10" s="1"/>
  <c r="M116" i="10" s="1"/>
  <c r="K99" i="10"/>
  <c r="L99" i="10" s="1"/>
  <c r="M99" i="10" s="1"/>
  <c r="K115" i="10"/>
  <c r="L115" i="10" s="1"/>
  <c r="M115" i="10" s="1"/>
  <c r="K93" i="10"/>
  <c r="L93" i="10" s="1"/>
  <c r="M93" i="10" s="1"/>
  <c r="K109" i="10"/>
  <c r="L109" i="10" s="1"/>
  <c r="M109" i="10" s="1"/>
  <c r="K25" i="10"/>
  <c r="K33" i="10"/>
  <c r="K40" i="10"/>
  <c r="K5" i="10"/>
  <c r="K13" i="10"/>
  <c r="K6" i="10"/>
  <c r="K22" i="10"/>
  <c r="K42" i="10"/>
  <c r="K50" i="10"/>
  <c r="K58" i="10"/>
  <c r="K63" i="10"/>
  <c r="K39" i="10"/>
  <c r="K47" i="10"/>
  <c r="K55" i="10"/>
  <c r="K37" i="10"/>
  <c r="K87" i="10"/>
  <c r="K79" i="10"/>
  <c r="K83" i="10"/>
  <c r="K19" i="10"/>
  <c r="K8" i="10"/>
  <c r="L8" i="10" s="1"/>
  <c r="M8" i="10" s="1"/>
  <c r="K24" i="10"/>
  <c r="K69" i="10"/>
  <c r="K62" i="10"/>
  <c r="K94" i="10"/>
  <c r="L94" i="10" s="1"/>
  <c r="M94" i="10" s="1"/>
  <c r="K110" i="10"/>
  <c r="K96" i="10"/>
  <c r="L96" i="10" s="1"/>
  <c r="M96" i="10" s="1"/>
  <c r="K120" i="10"/>
  <c r="L120" i="10" s="1"/>
  <c r="M120" i="10" s="1"/>
  <c r="K103" i="10"/>
  <c r="L103" i="10" s="1"/>
  <c r="M103" i="10" s="1"/>
  <c r="K119" i="10"/>
  <c r="L119" i="10" s="1"/>
  <c r="M119" i="10" s="1"/>
  <c r="K100" i="10"/>
  <c r="L100" i="10" s="1"/>
  <c r="M100" i="10" s="1"/>
  <c r="K118" i="10"/>
  <c r="L118" i="10" s="1"/>
  <c r="M118" i="10" s="1"/>
  <c r="K113" i="10"/>
  <c r="L113" i="10" s="1"/>
  <c r="M113" i="10" s="1"/>
  <c r="K104" i="10"/>
  <c r="L104" i="10" s="1"/>
  <c r="M104" i="10" s="1"/>
  <c r="K91" i="10"/>
  <c r="L91" i="10" s="1"/>
  <c r="M91" i="10" s="1"/>
  <c r="K107" i="10"/>
  <c r="L107" i="10" s="1"/>
  <c r="M107" i="10" s="1"/>
  <c r="K123" i="10"/>
  <c r="L123" i="10" s="1"/>
  <c r="M123" i="10" s="1"/>
  <c r="K97" i="10"/>
  <c r="L97" i="10" s="1"/>
  <c r="M97" i="10" s="1"/>
  <c r="K121" i="10"/>
  <c r="L121" i="10" s="1"/>
  <c r="M121" i="10" s="1"/>
  <c r="G11" i="9"/>
  <c r="L25" i="10"/>
  <c r="M25" i="10" s="1"/>
  <c r="L7" i="10"/>
  <c r="M7" i="10" s="1"/>
  <c r="L29" i="10"/>
  <c r="M29" i="10" s="1"/>
  <c r="L33" i="10"/>
  <c r="M33" i="10" s="1"/>
  <c r="L10" i="10"/>
  <c r="M10" i="10" s="1"/>
  <c r="L18" i="10"/>
  <c r="M18" i="10" s="1"/>
  <c r="L26" i="10"/>
  <c r="M26" i="10" s="1"/>
  <c r="L40" i="10"/>
  <c r="M40" i="10" s="1"/>
  <c r="L44" i="10"/>
  <c r="M44" i="10" s="1"/>
  <c r="L48" i="10"/>
  <c r="M48" i="10" s="1"/>
  <c r="L52" i="10"/>
  <c r="M52" i="10" s="1"/>
  <c r="L56" i="10"/>
  <c r="M56" i="10" s="1"/>
  <c r="L60" i="10"/>
  <c r="M60" i="10" s="1"/>
  <c r="L67" i="10"/>
  <c r="M67" i="10" s="1"/>
  <c r="L88" i="10"/>
  <c r="M88" i="10" s="1"/>
  <c r="L41" i="10"/>
  <c r="M41" i="10" s="1"/>
  <c r="L45" i="10"/>
  <c r="M45" i="10" s="1"/>
  <c r="L49" i="10"/>
  <c r="M49" i="10" s="1"/>
  <c r="L53" i="10"/>
  <c r="M53" i="10" s="1"/>
  <c r="L57" i="10"/>
  <c r="M57" i="10" s="1"/>
  <c r="L71" i="10"/>
  <c r="M71" i="10" s="1"/>
  <c r="L64" i="10"/>
  <c r="M64" i="10" s="1"/>
  <c r="L72" i="10"/>
  <c r="M72" i="10" s="1"/>
  <c r="L76" i="10"/>
  <c r="M76" i="10" s="1"/>
  <c r="L78" i="10"/>
  <c r="M78" i="10" s="1"/>
  <c r="L80" i="10"/>
  <c r="M80" i="10" s="1"/>
  <c r="L82" i="10"/>
  <c r="M82" i="10" s="1"/>
  <c r="L84" i="10"/>
  <c r="M84" i="10" s="1"/>
  <c r="L86" i="10"/>
  <c r="M86" i="10" s="1"/>
  <c r="L32" i="10"/>
  <c r="M32" i="10" s="1"/>
  <c r="L19" i="10"/>
  <c r="M19" i="10" s="1"/>
  <c r="L27" i="10"/>
  <c r="M27" i="10" s="1"/>
  <c r="L16" i="10"/>
  <c r="M16" i="10" s="1"/>
  <c r="L24" i="10"/>
  <c r="M24" i="10" s="1"/>
  <c r="L61" i="10"/>
  <c r="M61" i="10" s="1"/>
  <c r="L69" i="10"/>
  <c r="M69" i="10" s="1"/>
  <c r="L90" i="10"/>
  <c r="M90" i="10" s="1"/>
  <c r="L62" i="10"/>
  <c r="M62" i="10" s="1"/>
  <c r="L74" i="10"/>
  <c r="M74" i="10" s="1"/>
  <c r="L102" i="10"/>
  <c r="M102" i="10" s="1"/>
  <c r="L110" i="10"/>
  <c r="M110" i="10" s="1"/>
  <c r="L21" i="10"/>
  <c r="M21" i="10" s="1"/>
  <c r="L5" i="10"/>
  <c r="M5" i="10" s="1"/>
  <c r="L9" i="10"/>
  <c r="M9" i="10" s="1"/>
  <c r="L13" i="10"/>
  <c r="M13" i="10" s="1"/>
  <c r="L31" i="10"/>
  <c r="M31" i="10" s="1"/>
  <c r="L6" i="10"/>
  <c r="M6" i="10" s="1"/>
  <c r="L14" i="10"/>
  <c r="M14" i="10" s="1"/>
  <c r="L22" i="10"/>
  <c r="M22" i="10" s="1"/>
  <c r="L38" i="10"/>
  <c r="M38" i="10" s="1"/>
  <c r="L42" i="10"/>
  <c r="M42" i="10" s="1"/>
  <c r="L46" i="10"/>
  <c r="M46" i="10" s="1"/>
  <c r="L50" i="10"/>
  <c r="M50" i="10" s="1"/>
  <c r="L54" i="10"/>
  <c r="M54" i="10" s="1"/>
  <c r="L58" i="10"/>
  <c r="M58" i="10" s="1"/>
  <c r="L70" i="10"/>
  <c r="M70" i="10" s="1"/>
  <c r="L63" i="10"/>
  <c r="M63" i="10" s="1"/>
  <c r="L73" i="10"/>
  <c r="M73" i="10" s="1"/>
  <c r="L39" i="10"/>
  <c r="M39" i="10" s="1"/>
  <c r="L43" i="10"/>
  <c r="M43" i="10" s="1"/>
  <c r="L47" i="10"/>
  <c r="M47" i="10" s="1"/>
  <c r="L51" i="10"/>
  <c r="M51" i="10" s="1"/>
  <c r="L55" i="10"/>
  <c r="M55" i="10" s="1"/>
  <c r="L59" i="10"/>
  <c r="M59" i="10" s="1"/>
  <c r="L37" i="10"/>
  <c r="M37" i="10" s="1"/>
  <c r="L68" i="10"/>
  <c r="M68" i="10" s="1"/>
  <c r="L87" i="10"/>
  <c r="M87" i="10" s="1"/>
  <c r="L77" i="10"/>
  <c r="M77" i="10" s="1"/>
  <c r="L79" i="10"/>
  <c r="M79" i="10" s="1"/>
  <c r="L81" i="10"/>
  <c r="M81" i="10" s="1"/>
  <c r="L83" i="10"/>
  <c r="M83" i="10" s="1"/>
  <c r="L85" i="10"/>
  <c r="M85" i="10" s="1"/>
  <c r="L30" i="10"/>
  <c r="M30" i="10" s="1"/>
  <c r="L15" i="10"/>
  <c r="M15" i="10" s="1"/>
  <c r="L23" i="10"/>
  <c r="M23" i="10" s="1"/>
  <c r="L34" i="10"/>
  <c r="M34" i="10" s="1"/>
  <c r="L12" i="10"/>
  <c r="M12" i="10" s="1"/>
  <c r="L20" i="10"/>
  <c r="M20" i="10" s="1"/>
  <c r="L28" i="10"/>
  <c r="M28" i="10" s="1"/>
  <c r="L75" i="10"/>
  <c r="M75" i="10" s="1"/>
  <c r="L35" i="10"/>
  <c r="M35" i="10" s="1"/>
  <c r="L66" i="10"/>
  <c r="M66" i="10" s="1"/>
  <c r="L89" i="10"/>
  <c r="M89" i="10" s="1"/>
  <c r="L98" i="10"/>
  <c r="M98" i="10" s="1"/>
  <c r="L106" i="10"/>
  <c r="M106" i="10" s="1"/>
  <c r="H11" i="9" l="1"/>
  <c r="I11" i="9" s="1"/>
  <c r="G90" i="9"/>
  <c r="G32" i="9"/>
  <c r="G47" i="9"/>
  <c r="G19" i="9"/>
  <c r="G75" i="9"/>
  <c r="G30" i="9"/>
  <c r="G48" i="9"/>
  <c r="G10" i="9"/>
  <c r="G54" i="9"/>
  <c r="G31" i="9"/>
  <c r="G83" i="9"/>
  <c r="G22" i="9"/>
  <c r="G29" i="9"/>
  <c r="G125" i="9"/>
  <c r="G101" i="9"/>
  <c r="G28" i="9"/>
  <c r="G9" i="9"/>
  <c r="G46" i="9"/>
  <c r="G16" i="9"/>
  <c r="H16" i="9" s="1"/>
  <c r="I16" i="9" s="1"/>
  <c r="G52" i="9"/>
  <c r="G79" i="9"/>
  <c r="G89" i="9"/>
  <c r="G59" i="9"/>
  <c r="G107" i="9"/>
  <c r="G112" i="9"/>
  <c r="G91" i="9"/>
  <c r="G108" i="9"/>
  <c r="G12" i="9"/>
  <c r="G72" i="9"/>
  <c r="G78" i="9"/>
  <c r="G24" i="9"/>
  <c r="G121" i="9"/>
  <c r="G53" i="9"/>
  <c r="G27" i="9"/>
  <c r="G43" i="9"/>
  <c r="H43" i="9" s="1"/>
  <c r="I43" i="9" s="1"/>
  <c r="G74" i="9"/>
  <c r="G42" i="9"/>
  <c r="G73" i="9"/>
  <c r="G103" i="9"/>
  <c r="G120" i="9"/>
  <c r="G98" i="9"/>
  <c r="G104" i="9"/>
  <c r="G117" i="9"/>
  <c r="G123" i="9"/>
  <c r="G96" i="9"/>
  <c r="G100" i="9"/>
  <c r="G50" i="9"/>
  <c r="G41" i="9"/>
  <c r="G44" i="9"/>
  <c r="G82" i="9"/>
  <c r="G65" i="9"/>
  <c r="G8" i="9"/>
  <c r="G45" i="9"/>
  <c r="G58" i="9"/>
  <c r="G37" i="9"/>
  <c r="G66" i="9"/>
  <c r="H66" i="9" s="1"/>
  <c r="I66" i="9" s="1"/>
  <c r="G57" i="9"/>
  <c r="G40" i="9"/>
  <c r="G67" i="9"/>
  <c r="G77" i="9"/>
  <c r="G81" i="9"/>
  <c r="G17" i="9"/>
  <c r="G51" i="9"/>
  <c r="G116" i="9"/>
  <c r="G25" i="9"/>
  <c r="G18" i="9"/>
  <c r="G39" i="9"/>
  <c r="G68" i="9"/>
  <c r="G38" i="9"/>
  <c r="G64" i="9"/>
  <c r="G99" i="9"/>
  <c r="G115" i="9"/>
  <c r="G94" i="9"/>
  <c r="G86" i="9"/>
  <c r="G102" i="9"/>
  <c r="G105" i="9"/>
  <c r="G114" i="9"/>
  <c r="G85" i="9"/>
  <c r="G113" i="9"/>
  <c r="G110" i="9"/>
  <c r="G126" i="9"/>
  <c r="G93" i="9"/>
  <c r="G97" i="9"/>
  <c r="G15" i="9"/>
  <c r="G69" i="9"/>
  <c r="G70" i="9"/>
  <c r="G71" i="9"/>
  <c r="G21" i="9"/>
  <c r="G26" i="9"/>
  <c r="G20" i="9"/>
  <c r="G56" i="9"/>
  <c r="G33" i="9"/>
  <c r="G61" i="9"/>
  <c r="G55" i="9"/>
  <c r="G36" i="9"/>
  <c r="G62" i="9"/>
  <c r="G76" i="9"/>
  <c r="G80" i="9"/>
  <c r="G84" i="9"/>
  <c r="G13" i="9"/>
  <c r="G49" i="9"/>
  <c r="G92" i="9"/>
  <c r="G23" i="9"/>
  <c r="G14" i="9"/>
  <c r="G35" i="9"/>
  <c r="G63" i="9"/>
  <c r="G34" i="9"/>
  <c r="H34" i="9" s="1"/>
  <c r="I34" i="9" s="1"/>
  <c r="G60" i="9"/>
  <c r="G95" i="9"/>
  <c r="G111" i="9"/>
  <c r="G88" i="9"/>
  <c r="G118" i="9"/>
  <c r="G124" i="9"/>
  <c r="G87" i="9"/>
  <c r="G106" i="9"/>
  <c r="G109" i="9"/>
  <c r="G119" i="9"/>
  <c r="G122" i="9"/>
  <c r="M124" i="10"/>
  <c r="M126" i="10" s="1"/>
  <c r="M127" i="10" s="1"/>
  <c r="H15" i="9"/>
  <c r="I15" i="9" s="1"/>
  <c r="H122" i="9" l="1"/>
  <c r="I122" i="9" s="1"/>
  <c r="H87" i="9"/>
  <c r="I87" i="9" s="1"/>
  <c r="H111" i="9"/>
  <c r="I111" i="9" s="1"/>
  <c r="H63" i="9"/>
  <c r="I63" i="9" s="1"/>
  <c r="H92" i="9"/>
  <c r="I92" i="9" s="1"/>
  <c r="H80" i="9"/>
  <c r="I80" i="9" s="1"/>
  <c r="H55" i="9"/>
  <c r="I55" i="9" s="1"/>
  <c r="H20" i="9"/>
  <c r="I20" i="9" s="1"/>
  <c r="H70" i="9"/>
  <c r="I70" i="9" s="1"/>
  <c r="H93" i="9"/>
  <c r="I93" i="9" s="1"/>
  <c r="H85" i="9"/>
  <c r="I85" i="9" s="1"/>
  <c r="H86" i="9"/>
  <c r="I86" i="9" s="1"/>
  <c r="H64" i="9"/>
  <c r="I64" i="9" s="1"/>
  <c r="H18" i="9"/>
  <c r="I18" i="9" s="1"/>
  <c r="H17" i="9"/>
  <c r="I17" i="9" s="1"/>
  <c r="H40" i="9"/>
  <c r="I40" i="9" s="1"/>
  <c r="H58" i="9"/>
  <c r="I58" i="9" s="1"/>
  <c r="H82" i="9"/>
  <c r="I82" i="9" s="1"/>
  <c r="H100" i="9"/>
  <c r="I100" i="9" s="1"/>
  <c r="H104" i="9"/>
  <c r="I104" i="9" s="1"/>
  <c r="H73" i="9"/>
  <c r="I73" i="9" s="1"/>
  <c r="H27" i="9"/>
  <c r="I27" i="9" s="1"/>
  <c r="H78" i="9"/>
  <c r="I78" i="9" s="1"/>
  <c r="H91" i="9"/>
  <c r="I91" i="9" s="1"/>
  <c r="H89" i="9"/>
  <c r="I89" i="9" s="1"/>
  <c r="H46" i="9"/>
  <c r="I46" i="9" s="1"/>
  <c r="H125" i="9"/>
  <c r="I125" i="9" s="1"/>
  <c r="H31" i="9"/>
  <c r="I31" i="9" s="1"/>
  <c r="H30" i="9"/>
  <c r="I30" i="9" s="1"/>
  <c r="H32" i="9"/>
  <c r="I32" i="9" s="1"/>
  <c r="H106" i="9"/>
  <c r="I106" i="9" s="1"/>
  <c r="H88" i="9"/>
  <c r="I88" i="9" s="1"/>
  <c r="H23" i="9"/>
  <c r="I23" i="9" s="1"/>
  <c r="H84" i="9"/>
  <c r="I84" i="9" s="1"/>
  <c r="H36" i="9"/>
  <c r="I36" i="9" s="1"/>
  <c r="H71" i="9"/>
  <c r="I71" i="9" s="1"/>
  <c r="H97" i="9"/>
  <c r="I97" i="9" s="1"/>
  <c r="H113" i="9"/>
  <c r="I113" i="9" s="1"/>
  <c r="H102" i="9"/>
  <c r="I102" i="9" s="1"/>
  <c r="H99" i="9"/>
  <c r="I99" i="9" s="1"/>
  <c r="H39" i="9"/>
  <c r="I39" i="9" s="1"/>
  <c r="H51" i="9"/>
  <c r="I51" i="9" s="1"/>
  <c r="H37" i="9"/>
  <c r="I37" i="9" s="1"/>
  <c r="H65" i="9"/>
  <c r="I65" i="9" s="1"/>
  <c r="H50" i="9"/>
  <c r="I50" i="9" s="1"/>
  <c r="H117" i="9"/>
  <c r="I117" i="9" s="1"/>
  <c r="H103" i="9"/>
  <c r="I103" i="9" s="1"/>
  <c r="H24" i="9"/>
  <c r="I24" i="9" s="1"/>
  <c r="H108" i="9"/>
  <c r="I108" i="9" s="1"/>
  <c r="H59" i="9"/>
  <c r="I59" i="9" s="1"/>
  <c r="H101" i="9"/>
  <c r="I101" i="9" s="1"/>
  <c r="H83" i="9"/>
  <c r="I83" i="9" s="1"/>
  <c r="H48" i="9"/>
  <c r="I48" i="9" s="1"/>
  <c r="H47" i="9"/>
  <c r="I47" i="9" s="1"/>
  <c r="H109" i="9"/>
  <c r="I109" i="9" s="1"/>
  <c r="H118" i="9"/>
  <c r="I118" i="9" s="1"/>
  <c r="H60" i="9"/>
  <c r="I60" i="9" s="1"/>
  <c r="H14" i="9"/>
  <c r="I14" i="9" s="1"/>
  <c r="H62" i="9"/>
  <c r="I62" i="9" s="1"/>
  <c r="H21" i="9"/>
  <c r="I21" i="9" s="1"/>
  <c r="H110" i="9"/>
  <c r="I110" i="9" s="1"/>
  <c r="H105" i="9"/>
  <c r="I105" i="9" s="1"/>
  <c r="H115" i="9"/>
  <c r="I115" i="9" s="1"/>
  <c r="H68" i="9"/>
  <c r="I68" i="9" s="1"/>
  <c r="H116" i="9"/>
  <c r="I116" i="9" s="1"/>
  <c r="H77" i="9"/>
  <c r="I77" i="9" s="1"/>
  <c r="H8" i="9"/>
  <c r="I8" i="9" s="1"/>
  <c r="H41" i="9"/>
  <c r="I41" i="9" s="1"/>
  <c r="H123" i="9"/>
  <c r="I123" i="9" s="1"/>
  <c r="H120" i="9"/>
  <c r="I120" i="9" s="1"/>
  <c r="H74" i="9"/>
  <c r="I74" i="9" s="1"/>
  <c r="H121" i="9"/>
  <c r="I121" i="9" s="1"/>
  <c r="H12" i="9"/>
  <c r="I12" i="9" s="1"/>
  <c r="H107" i="9"/>
  <c r="I107" i="9" s="1"/>
  <c r="H52" i="9"/>
  <c r="I52" i="9" s="1"/>
  <c r="H28" i="9"/>
  <c r="I28" i="9" s="1"/>
  <c r="H22" i="9"/>
  <c r="I22" i="9" s="1"/>
  <c r="H10" i="9"/>
  <c r="I10" i="9" s="1"/>
  <c r="H119" i="9"/>
  <c r="I119" i="9" s="1"/>
  <c r="H124" i="9"/>
  <c r="I124" i="9" s="1"/>
  <c r="H95" i="9"/>
  <c r="I95" i="9" s="1"/>
  <c r="H35" i="9"/>
  <c r="I35" i="9" s="1"/>
  <c r="H49" i="9"/>
  <c r="I49" i="9" s="1"/>
  <c r="H76" i="9"/>
  <c r="I76" i="9" s="1"/>
  <c r="H61" i="9"/>
  <c r="I61" i="9" s="1"/>
  <c r="H26" i="9"/>
  <c r="I26" i="9" s="1"/>
  <c r="H69" i="9"/>
  <c r="I69" i="9" s="1"/>
  <c r="H126" i="9"/>
  <c r="I126" i="9" s="1"/>
  <c r="H114" i="9"/>
  <c r="I114" i="9" s="1"/>
  <c r="H94" i="9"/>
  <c r="I94" i="9" s="1"/>
  <c r="H38" i="9"/>
  <c r="I38" i="9" s="1"/>
  <c r="H25" i="9"/>
  <c r="I25" i="9" s="1"/>
  <c r="H81" i="9"/>
  <c r="I81" i="9" s="1"/>
  <c r="H57" i="9"/>
  <c r="I57" i="9" s="1"/>
  <c r="H45" i="9"/>
  <c r="I45" i="9" s="1"/>
  <c r="H44" i="9"/>
  <c r="I44" i="9" s="1"/>
  <c r="H96" i="9"/>
  <c r="I96" i="9" s="1"/>
  <c r="H98" i="9"/>
  <c r="I98" i="9" s="1"/>
  <c r="H42" i="9"/>
  <c r="I42" i="9" s="1"/>
  <c r="H53" i="9"/>
  <c r="I53" i="9" s="1"/>
  <c r="H72" i="9"/>
  <c r="I72" i="9" s="1"/>
  <c r="H112" i="9"/>
  <c r="I112" i="9" s="1"/>
  <c r="H79" i="9"/>
  <c r="I79" i="9" s="1"/>
  <c r="H9" i="9"/>
  <c r="I9" i="9" s="1"/>
  <c r="H29" i="9"/>
  <c r="I29" i="9" s="1"/>
  <c r="H54" i="9"/>
  <c r="I54" i="9" s="1"/>
  <c r="H75" i="9"/>
  <c r="I75" i="9" s="1"/>
  <c r="H90" i="9"/>
  <c r="I90" i="9" s="1"/>
  <c r="H56" i="9"/>
  <c r="I56" i="9" s="1"/>
  <c r="H67" i="9"/>
  <c r="I67" i="9" s="1"/>
  <c r="H33" i="9"/>
  <c r="I33" i="9" s="1"/>
  <c r="H13" i="9"/>
  <c r="I13" i="9" s="1"/>
  <c r="H19" i="9"/>
  <c r="I19" i="9" s="1"/>
  <c r="I128" i="9" l="1"/>
  <c r="T34" i="10"/>
  <c r="T98" i="10"/>
  <c r="T66" i="10"/>
  <c r="T75" i="10"/>
  <c r="T28" i="10"/>
  <c r="T12" i="10"/>
  <c r="T15" i="10"/>
  <c r="T85" i="10"/>
  <c r="T81" i="10"/>
  <c r="T77" i="10"/>
  <c r="T68" i="10"/>
  <c r="T59" i="10"/>
  <c r="T51" i="10"/>
  <c r="T43" i="10"/>
  <c r="T73" i="10"/>
  <c r="T70" i="10"/>
  <c r="T54" i="10"/>
  <c r="T46" i="10"/>
  <c r="T38" i="10"/>
  <c r="T14" i="10"/>
  <c r="T31" i="10"/>
  <c r="T9" i="10"/>
  <c r="T21" i="10"/>
  <c r="T102" i="10"/>
  <c r="T74" i="10"/>
  <c r="T69" i="10"/>
  <c r="T24" i="10"/>
  <c r="T8" i="10"/>
  <c r="T19" i="10"/>
  <c r="T86" i="10"/>
  <c r="T82" i="10"/>
  <c r="T78" i="10"/>
  <c r="T72" i="10"/>
  <c r="T71" i="10"/>
  <c r="T53" i="10"/>
  <c r="T45" i="10"/>
  <c r="T67" i="10"/>
  <c r="T60" i="10"/>
  <c r="T52" i="10"/>
  <c r="T44" i="10"/>
  <c r="T26" i="10"/>
  <c r="T10" i="10"/>
  <c r="T29" i="10"/>
  <c r="T7" i="10"/>
  <c r="T90" i="10"/>
  <c r="T92" i="10"/>
  <c r="T100" i="10"/>
  <c r="T108" i="10"/>
  <c r="T116" i="10"/>
  <c r="T91" i="10"/>
  <c r="T99" i="10"/>
  <c r="T107" i="10"/>
  <c r="T115" i="10"/>
  <c r="T123" i="10"/>
  <c r="T118" i="10"/>
  <c r="T93" i="10"/>
  <c r="T101" i="10"/>
  <c r="T109" i="10"/>
  <c r="T117" i="10"/>
  <c r="T17" i="10"/>
  <c r="T106" i="10"/>
  <c r="T89" i="10"/>
  <c r="T35" i="10"/>
  <c r="T65" i="10"/>
  <c r="T20" i="10"/>
  <c r="T23" i="10"/>
  <c r="T30" i="10"/>
  <c r="T83" i="10"/>
  <c r="T79" i="10"/>
  <c r="T87" i="10"/>
  <c r="T37" i="10"/>
  <c r="T55" i="10"/>
  <c r="T47" i="10"/>
  <c r="T39" i="10"/>
  <c r="T63" i="10"/>
  <c r="T58" i="10"/>
  <c r="T50" i="10"/>
  <c r="T42" i="10"/>
  <c r="T22" i="10"/>
  <c r="T6" i="10"/>
  <c r="T13" i="10"/>
  <c r="T5" i="10"/>
  <c r="T110" i="10"/>
  <c r="T94" i="10"/>
  <c r="T62" i="10"/>
  <c r="T61" i="10"/>
  <c r="T16" i="10"/>
  <c r="T27" i="10"/>
  <c r="T32" i="10"/>
  <c r="T84" i="10"/>
  <c r="T80" i="10"/>
  <c r="T76" i="10"/>
  <c r="T64" i="10"/>
  <c r="T57" i="10"/>
  <c r="T49" i="10"/>
  <c r="T41" i="10"/>
  <c r="T36" i="10"/>
  <c r="T56" i="10"/>
  <c r="T48" i="10"/>
  <c r="T40" i="10"/>
  <c r="T18" i="10"/>
  <c r="T33" i="10"/>
  <c r="T11" i="10"/>
  <c r="T25" i="10"/>
  <c r="T88" i="10"/>
  <c r="T96" i="10"/>
  <c r="T104" i="10"/>
  <c r="T112" i="10"/>
  <c r="T120" i="10"/>
  <c r="T95" i="10"/>
  <c r="T103" i="10"/>
  <c r="T111" i="10"/>
  <c r="T119" i="10"/>
  <c r="T114" i="10"/>
  <c r="T122" i="10"/>
  <c r="T97" i="10"/>
  <c r="T105" i="10"/>
  <c r="T113" i="10"/>
  <c r="T121" i="10"/>
  <c r="I131" i="9" l="1"/>
  <c r="I132" i="9" s="1"/>
  <c r="T124" i="10"/>
  <c r="T1" i="10" s="1"/>
  <c r="J11" i="9" l="1"/>
  <c r="K11" i="9" s="1"/>
  <c r="J122" i="9"/>
  <c r="K122" i="9" s="1"/>
  <c r="J23" i="9"/>
  <c r="K23" i="9" s="1"/>
  <c r="J60" i="9"/>
  <c r="K60" i="9" s="1"/>
  <c r="J95" i="9"/>
  <c r="K95" i="9" s="1"/>
  <c r="J29" i="9"/>
  <c r="K29" i="9" s="1"/>
  <c r="J86" i="9"/>
  <c r="K86" i="9" s="1"/>
  <c r="J71" i="9"/>
  <c r="K71" i="9" s="1"/>
  <c r="J21" i="9"/>
  <c r="K21" i="9" s="1"/>
  <c r="J76" i="9"/>
  <c r="K76" i="9" s="1"/>
  <c r="J90" i="9"/>
  <c r="K90" i="9" s="1"/>
  <c r="J78" i="9"/>
  <c r="K78" i="9" s="1"/>
  <c r="J103" i="9"/>
  <c r="K103" i="9" s="1"/>
  <c r="J74" i="9"/>
  <c r="K74" i="9" s="1"/>
  <c r="J45" i="9"/>
  <c r="K45" i="9" s="1"/>
  <c r="J87" i="9"/>
  <c r="K87" i="9" s="1"/>
  <c r="J46" i="9"/>
  <c r="K46" i="9" s="1"/>
  <c r="J59" i="9"/>
  <c r="K59" i="9" s="1"/>
  <c r="J107" i="9"/>
  <c r="K107" i="9" s="1"/>
  <c r="J98" i="9"/>
  <c r="K98" i="9" s="1"/>
  <c r="J67" i="9"/>
  <c r="K67" i="9" s="1"/>
  <c r="J73" i="9"/>
  <c r="K73" i="9" s="1"/>
  <c r="J50" i="9"/>
  <c r="K50" i="9" s="1"/>
  <c r="J123" i="9"/>
  <c r="K123" i="9" s="1"/>
  <c r="J81" i="9"/>
  <c r="K81" i="9" s="1"/>
  <c r="J33" i="9"/>
  <c r="K33" i="9" s="1"/>
  <c r="J91" i="9"/>
  <c r="K91" i="9" s="1"/>
  <c r="J24" i="9"/>
  <c r="K24" i="9" s="1"/>
  <c r="J121" i="9"/>
  <c r="K121" i="9" s="1"/>
  <c r="J44" i="9"/>
  <c r="K44" i="9" s="1"/>
  <c r="J66" i="9"/>
  <c r="K66" i="9" s="1"/>
  <c r="J100" i="9"/>
  <c r="K100" i="9" s="1"/>
  <c r="J37" i="9"/>
  <c r="K37" i="9" s="1"/>
  <c r="J8" i="9"/>
  <c r="K8" i="9" s="1"/>
  <c r="J38" i="9"/>
  <c r="K38" i="9" s="1"/>
  <c r="J16" i="9"/>
  <c r="K16" i="9" s="1"/>
  <c r="J27" i="9"/>
  <c r="K27" i="9" s="1"/>
  <c r="J117" i="9"/>
  <c r="K117" i="9" s="1"/>
  <c r="J120" i="9"/>
  <c r="K120" i="9" s="1"/>
  <c r="J57" i="9"/>
  <c r="K57" i="9" s="1"/>
  <c r="J72" i="9"/>
  <c r="K72" i="9" s="1"/>
  <c r="J88" i="9"/>
  <c r="K88" i="9" s="1"/>
  <c r="J118" i="9"/>
  <c r="K118" i="9" s="1"/>
  <c r="J9" i="9"/>
  <c r="K9" i="9" s="1"/>
  <c r="J111" i="9"/>
  <c r="K111" i="9" s="1"/>
  <c r="J101" i="9"/>
  <c r="K101" i="9" s="1"/>
  <c r="J52" i="9"/>
  <c r="K52" i="9" s="1"/>
  <c r="J42" i="9"/>
  <c r="K42" i="9" s="1"/>
  <c r="J80" i="9"/>
  <c r="K80" i="9" s="1"/>
  <c r="J47" i="9"/>
  <c r="K47" i="9" s="1"/>
  <c r="J10" i="9"/>
  <c r="K10" i="9" s="1"/>
  <c r="J112" i="9"/>
  <c r="K112" i="9" s="1"/>
  <c r="J58" i="9"/>
  <c r="K58" i="9" s="1"/>
  <c r="J39" i="9"/>
  <c r="K39" i="9" s="1"/>
  <c r="J116" i="9"/>
  <c r="K116" i="9" s="1"/>
  <c r="J114" i="9"/>
  <c r="K114" i="9" s="1"/>
  <c r="J34" i="9"/>
  <c r="K34" i="9" s="1"/>
  <c r="J104" i="9"/>
  <c r="K104" i="9" s="1"/>
  <c r="J65" i="9"/>
  <c r="K65" i="9" s="1"/>
  <c r="J41" i="9"/>
  <c r="K41" i="9" s="1"/>
  <c r="J25" i="9"/>
  <c r="K25" i="9" s="1"/>
  <c r="J55" i="9"/>
  <c r="K55" i="9" s="1"/>
  <c r="J106" i="9"/>
  <c r="K106" i="9" s="1"/>
  <c r="J109" i="9"/>
  <c r="K109" i="9" s="1"/>
  <c r="J119" i="9"/>
  <c r="K119" i="9" s="1"/>
  <c r="J79" i="9"/>
  <c r="K79" i="9" s="1"/>
  <c r="J93" i="9"/>
  <c r="K93" i="9" s="1"/>
  <c r="J84" i="9"/>
  <c r="K84" i="9" s="1"/>
  <c r="J14" i="9"/>
  <c r="K14" i="9" s="1"/>
  <c r="J35" i="9"/>
  <c r="K35" i="9" s="1"/>
  <c r="J54" i="9"/>
  <c r="K54" i="9" s="1"/>
  <c r="J92" i="9"/>
  <c r="K92" i="9" s="1"/>
  <c r="J30" i="9"/>
  <c r="K30" i="9" s="1"/>
  <c r="J48" i="9"/>
  <c r="K48" i="9" s="1"/>
  <c r="J22" i="9"/>
  <c r="K22" i="9" s="1"/>
  <c r="J20" i="9"/>
  <c r="K20" i="9" s="1"/>
  <c r="J124" i="9"/>
  <c r="K124" i="9" s="1"/>
  <c r="J125" i="9"/>
  <c r="K125" i="9" s="1"/>
  <c r="J32" i="9"/>
  <c r="K32" i="9" s="1"/>
  <c r="J70" i="9"/>
  <c r="K70" i="9" s="1"/>
  <c r="J89" i="9"/>
  <c r="K89" i="9" s="1"/>
  <c r="J108" i="9"/>
  <c r="K108" i="9" s="1"/>
  <c r="J12" i="9"/>
  <c r="K12" i="9" s="1"/>
  <c r="J96" i="9"/>
  <c r="K96" i="9" s="1"/>
  <c r="J63" i="9"/>
  <c r="K63" i="9" s="1"/>
  <c r="J31" i="9"/>
  <c r="K31" i="9" s="1"/>
  <c r="J83" i="9"/>
  <c r="K83" i="9" s="1"/>
  <c r="J28" i="9"/>
  <c r="K28" i="9" s="1"/>
  <c r="J53" i="9"/>
  <c r="K53" i="9" s="1"/>
  <c r="J17" i="9"/>
  <c r="K17" i="9" s="1"/>
  <c r="J102" i="9"/>
  <c r="K102" i="9" s="1"/>
  <c r="J115" i="9"/>
  <c r="K115" i="9" s="1"/>
  <c r="J69" i="9"/>
  <c r="K69" i="9" s="1"/>
  <c r="J15" i="9"/>
  <c r="K15" i="9" s="1"/>
  <c r="J82" i="9"/>
  <c r="K82" i="9" s="1"/>
  <c r="J51" i="9"/>
  <c r="K51" i="9" s="1"/>
  <c r="J77" i="9"/>
  <c r="K77" i="9" s="1"/>
  <c r="J94" i="9"/>
  <c r="K94" i="9" s="1"/>
  <c r="J19" i="9"/>
  <c r="K19" i="9" s="1"/>
  <c r="J64" i="9"/>
  <c r="K64" i="9" s="1"/>
  <c r="J97" i="9"/>
  <c r="K97" i="9" s="1"/>
  <c r="J110" i="9"/>
  <c r="K110" i="9" s="1"/>
  <c r="J61" i="9"/>
  <c r="K61" i="9" s="1"/>
  <c r="J56" i="9"/>
  <c r="K56" i="9" s="1"/>
  <c r="J40" i="9"/>
  <c r="K40" i="9" s="1"/>
  <c r="J99" i="9"/>
  <c r="K99" i="9" s="1"/>
  <c r="J68" i="9"/>
  <c r="K68" i="9" s="1"/>
  <c r="J126" i="9"/>
  <c r="K126" i="9" s="1"/>
  <c r="J13" i="9"/>
  <c r="K13" i="9" s="1"/>
  <c r="J85" i="9"/>
  <c r="K85" i="9" s="1"/>
  <c r="J36" i="9"/>
  <c r="K36" i="9" s="1"/>
  <c r="J62" i="9"/>
  <c r="K62" i="9" s="1"/>
  <c r="J49" i="9"/>
  <c r="K49" i="9" s="1"/>
  <c r="J75" i="9"/>
  <c r="K75" i="9" s="1"/>
  <c r="J18" i="9"/>
  <c r="K18" i="9" s="1"/>
  <c r="J113" i="9"/>
  <c r="K113" i="9" s="1"/>
  <c r="J105" i="9"/>
  <c r="K105" i="9" s="1"/>
  <c r="J26" i="9"/>
  <c r="K26" i="9" s="1"/>
  <c r="J43" i="9"/>
  <c r="K43" i="9" s="1"/>
  <c r="Q118" i="10"/>
  <c r="Q47" i="10"/>
  <c r="R47" i="10" s="1"/>
  <c r="Q21" i="10"/>
  <c r="Q15" i="10"/>
  <c r="R15" i="10" s="1"/>
  <c r="Q72" i="10"/>
  <c r="R72" i="10" s="1"/>
  <c r="Q7" i="10"/>
  <c r="R7" i="10" s="1"/>
  <c r="Q77" i="10"/>
  <c r="R77" i="10" s="1"/>
  <c r="Q108" i="10"/>
  <c r="R108" i="10" s="1"/>
  <c r="Q85" i="10"/>
  <c r="R85" i="10" s="1"/>
  <c r="Q19" i="10"/>
  <c r="R19" i="10" s="1"/>
  <c r="Q89" i="10"/>
  <c r="R89" i="10" s="1"/>
  <c r="Q62" i="10"/>
  <c r="R62" i="10" s="1"/>
  <c r="Q45" i="10"/>
  <c r="R45" i="10" s="1"/>
  <c r="Q65" i="10"/>
  <c r="R65" i="10" s="1"/>
  <c r="Q52" i="10"/>
  <c r="R52" i="10" s="1"/>
  <c r="Q84" i="10"/>
  <c r="R84" i="10" s="1"/>
  <c r="Q94" i="10"/>
  <c r="R94" i="10" s="1"/>
  <c r="Q9" i="10"/>
  <c r="R9" i="10" s="1"/>
  <c r="Q70" i="10"/>
  <c r="R70" i="10" s="1"/>
  <c r="Q122" i="10"/>
  <c r="R122" i="10" s="1"/>
  <c r="Q83" i="10"/>
  <c r="R83" i="10" s="1"/>
  <c r="Q17" i="10"/>
  <c r="R17" i="10" s="1"/>
  <c r="Q51" i="10"/>
  <c r="R51" i="10" s="1"/>
  <c r="Q90" i="10"/>
  <c r="R90" i="10" s="1"/>
  <c r="Q112" i="10"/>
  <c r="R112" i="10" s="1"/>
  <c r="Q103" i="10"/>
  <c r="R103" i="10" s="1"/>
  <c r="Q20" i="10"/>
  <c r="R20" i="10" s="1"/>
  <c r="Q57" i="10"/>
  <c r="R57" i="10" s="1"/>
  <c r="Q8" i="10"/>
  <c r="R8" i="10" s="1"/>
  <c r="Q29" i="10"/>
  <c r="R29" i="10" s="1"/>
  <c r="Q50" i="10"/>
  <c r="R50" i="10" s="1"/>
  <c r="Q114" i="10"/>
  <c r="R114" i="10" s="1"/>
  <c r="Q39" i="10"/>
  <c r="R39" i="10" s="1"/>
  <c r="Q79" i="10"/>
  <c r="R79" i="10" s="1"/>
  <c r="Q44" i="10"/>
  <c r="R44" i="10" s="1"/>
  <c r="Q82" i="10"/>
  <c r="R82" i="10" s="1"/>
  <c r="Q91" i="10"/>
  <c r="R91" i="10" s="1"/>
  <c r="Q12" i="10"/>
  <c r="U12" i="10" s="1"/>
  <c r="Q100" i="10"/>
  <c r="R100" i="10" s="1"/>
  <c r="Q28" i="10"/>
  <c r="R28" i="10" s="1"/>
  <c r="Q110" i="10"/>
  <c r="R110" i="10" s="1"/>
  <c r="Q38" i="10"/>
  <c r="R38" i="10" s="1"/>
  <c r="Q121" i="10"/>
  <c r="R121" i="10" s="1"/>
  <c r="Q95" i="10"/>
  <c r="R95" i="10" s="1"/>
  <c r="Q81" i="10"/>
  <c r="R81" i="10" s="1"/>
  <c r="Q22" i="10"/>
  <c r="R22" i="10" s="1"/>
  <c r="Q97" i="10"/>
  <c r="R97" i="10" s="1"/>
  <c r="Q113" i="10"/>
  <c r="R113" i="10" s="1"/>
  <c r="Q107" i="10"/>
  <c r="R107" i="10" s="1"/>
  <c r="Q46" i="10"/>
  <c r="R46" i="10" s="1"/>
  <c r="Q53" i="10"/>
  <c r="R53" i="10" s="1"/>
  <c r="Q33" i="10"/>
  <c r="R33" i="10" s="1"/>
  <c r="Q109" i="10"/>
  <c r="R109" i="10" s="1"/>
  <c r="Q117" i="10"/>
  <c r="R117" i="10" s="1"/>
  <c r="Q93" i="10"/>
  <c r="Q115" i="10"/>
  <c r="R115" i="10" s="1"/>
  <c r="Q104" i="10"/>
  <c r="R104" i="10" s="1"/>
  <c r="Q59" i="10"/>
  <c r="R59" i="10" s="1"/>
  <c r="Q40" i="10"/>
  <c r="R40" i="10" s="1"/>
  <c r="Q73" i="10"/>
  <c r="R73" i="10" s="1"/>
  <c r="Q67" i="10"/>
  <c r="R67" i="10" s="1"/>
  <c r="Q101" i="10"/>
  <c r="R101" i="10" s="1"/>
  <c r="Q80" i="10"/>
  <c r="R80" i="10" s="1"/>
  <c r="Q27" i="10"/>
  <c r="R27" i="10" s="1"/>
  <c r="Q86" i="10"/>
  <c r="R86" i="10" s="1"/>
  <c r="Q54" i="10"/>
  <c r="R54" i="10" s="1"/>
  <c r="Q78" i="10"/>
  <c r="R78" i="10" s="1"/>
  <c r="Q74" i="10"/>
  <c r="R74" i="10" s="1"/>
  <c r="Q116" i="10"/>
  <c r="R116" i="10" s="1"/>
  <c r="Q34" i="10"/>
  <c r="R34" i="10" s="1"/>
  <c r="Q24" i="10"/>
  <c r="R24" i="10" s="1"/>
  <c r="Q32" i="10"/>
  <c r="R32" i="10" s="1"/>
  <c r="Q41" i="10"/>
  <c r="R41" i="10" s="1"/>
  <c r="Q6" i="10"/>
  <c r="R6" i="10" s="1"/>
  <c r="Q30" i="10"/>
  <c r="R30" i="10" s="1"/>
  <c r="Q23" i="10"/>
  <c r="R23" i="10" s="1"/>
  <c r="Q16" i="10"/>
  <c r="R16" i="10" s="1"/>
  <c r="Q5" i="10"/>
  <c r="R21" i="10" l="1"/>
  <c r="U21" i="10"/>
  <c r="Q105" i="10"/>
  <c r="R105" i="10" s="1"/>
  <c r="Q120" i="10"/>
  <c r="R120" i="10" s="1"/>
  <c r="Q96" i="10"/>
  <c r="R96" i="10" s="1"/>
  <c r="Q49" i="10"/>
  <c r="R49" i="10" s="1"/>
  <c r="Q61" i="10"/>
  <c r="R61" i="10" s="1"/>
  <c r="Q58" i="10"/>
  <c r="R58" i="10" s="1"/>
  <c r="Q25" i="10"/>
  <c r="R25" i="10" s="1"/>
  <c r="Q99" i="10"/>
  <c r="R99" i="10" s="1"/>
  <c r="Q64" i="10"/>
  <c r="R64" i="10" s="1"/>
  <c r="Q106" i="10"/>
  <c r="R106" i="10" s="1"/>
  <c r="Q60" i="10"/>
  <c r="R60" i="10" s="1"/>
  <c r="Q75" i="10"/>
  <c r="R75" i="10" s="1"/>
  <c r="Q26" i="10"/>
  <c r="R26" i="10" s="1"/>
  <c r="Q56" i="10"/>
  <c r="R56" i="10" s="1"/>
  <c r="Q31" i="10"/>
  <c r="R31" i="10" s="1"/>
  <c r="Q18" i="10"/>
  <c r="R18" i="10" s="1"/>
  <c r="Q69" i="10"/>
  <c r="R69" i="10" s="1"/>
  <c r="Q36" i="10"/>
  <c r="R36" i="10" s="1"/>
  <c r="Q42" i="10"/>
  <c r="R42" i="10" s="1"/>
  <c r="Q43" i="10"/>
  <c r="R43" i="10" s="1"/>
  <c r="Q14" i="10"/>
  <c r="R14" i="10" s="1"/>
  <c r="Q98" i="10"/>
  <c r="R98" i="10" s="1"/>
  <c r="Q35" i="10"/>
  <c r="R35" i="10" s="1"/>
  <c r="Q71" i="10"/>
  <c r="R71" i="10" s="1"/>
  <c r="Q119" i="10"/>
  <c r="R119" i="10" s="1"/>
  <c r="Q48" i="10"/>
  <c r="R48" i="10" s="1"/>
  <c r="Q11" i="10"/>
  <c r="R11" i="10" s="1"/>
  <c r="Q102" i="10"/>
  <c r="R102" i="10" s="1"/>
  <c r="Q111" i="10"/>
  <c r="R111" i="10" s="1"/>
  <c r="Q66" i="10"/>
  <c r="R66" i="10" s="1"/>
  <c r="Q63" i="10"/>
  <c r="R63" i="10" s="1"/>
  <c r="Q123" i="10"/>
  <c r="R123" i="10" s="1"/>
  <c r="Q76" i="10"/>
  <c r="R76" i="10" s="1"/>
  <c r="U84" i="10"/>
  <c r="Q55" i="10"/>
  <c r="R55" i="10" s="1"/>
  <c r="Q88" i="10"/>
  <c r="R88" i="10" s="1"/>
  <c r="Q87" i="10"/>
  <c r="R87" i="10" s="1"/>
  <c r="Q37" i="10"/>
  <c r="R37" i="10" s="1"/>
  <c r="Q68" i="10"/>
  <c r="R68" i="10" s="1"/>
  <c r="Q13" i="10"/>
  <c r="R13" i="10" s="1"/>
  <c r="Q92" i="10"/>
  <c r="R92" i="10" s="1"/>
  <c r="Q10" i="10"/>
  <c r="U52" i="10"/>
  <c r="U15" i="10"/>
  <c r="U45" i="10"/>
  <c r="U65" i="10"/>
  <c r="U122" i="10"/>
  <c r="U20" i="10"/>
  <c r="U108" i="10"/>
  <c r="U94" i="10"/>
  <c r="U123" i="10"/>
  <c r="U8" i="10"/>
  <c r="U112" i="10"/>
  <c r="U100" i="10"/>
  <c r="U44" i="10"/>
  <c r="U83" i="10"/>
  <c r="U28" i="10"/>
  <c r="U114" i="10"/>
  <c r="U17" i="10"/>
  <c r="U9" i="10"/>
  <c r="U39" i="10"/>
  <c r="U72" i="10"/>
  <c r="U50" i="10"/>
  <c r="U121" i="10"/>
  <c r="U111" i="10"/>
  <c r="U70" i="10"/>
  <c r="U103" i="10"/>
  <c r="U29" i="10"/>
  <c r="R12" i="10"/>
  <c r="U57" i="10"/>
  <c r="U90" i="10"/>
  <c r="U51" i="10"/>
  <c r="U60" i="10"/>
  <c r="U81" i="10"/>
  <c r="U110" i="10"/>
  <c r="U79" i="10"/>
  <c r="U89" i="10"/>
  <c r="U91" i="10"/>
  <c r="U82" i="10"/>
  <c r="U38" i="10"/>
  <c r="U95" i="10"/>
  <c r="U99" i="10"/>
  <c r="U117" i="10"/>
  <c r="U22" i="10"/>
  <c r="U102" i="10"/>
  <c r="U61" i="10"/>
  <c r="U97" i="10"/>
  <c r="U46" i="10"/>
  <c r="U33" i="10"/>
  <c r="U113" i="10"/>
  <c r="U107" i="10"/>
  <c r="U104" i="10"/>
  <c r="U53" i="10"/>
  <c r="U101" i="10"/>
  <c r="U115" i="10"/>
  <c r="U7" i="10"/>
  <c r="U73" i="10"/>
  <c r="U16" i="10"/>
  <c r="U109" i="10"/>
  <c r="U48" i="10"/>
  <c r="U62" i="10"/>
  <c r="U41" i="10"/>
  <c r="R93" i="10"/>
  <c r="U93" i="10"/>
  <c r="U116" i="10"/>
  <c r="U67" i="10"/>
  <c r="U47" i="10"/>
  <c r="U71" i="10"/>
  <c r="U80" i="10"/>
  <c r="U55" i="10"/>
  <c r="U24" i="10"/>
  <c r="U59" i="10"/>
  <c r="U54" i="10"/>
  <c r="U19" i="10"/>
  <c r="U27" i="10"/>
  <c r="U30" i="10"/>
  <c r="U88" i="10"/>
  <c r="U69" i="10"/>
  <c r="U85" i="10"/>
  <c r="U40" i="10"/>
  <c r="U77" i="10"/>
  <c r="U32" i="10"/>
  <c r="U23" i="10"/>
  <c r="U86" i="10"/>
  <c r="U78" i="10"/>
  <c r="U43" i="10"/>
  <c r="U74" i="10"/>
  <c r="U34" i="10"/>
  <c r="R5" i="10"/>
  <c r="U5" i="10"/>
  <c r="R118" i="10"/>
  <c r="U118" i="10"/>
  <c r="U6" i="10"/>
  <c r="F6" i="7"/>
  <c r="G6" i="7" s="1"/>
  <c r="F7" i="7"/>
  <c r="G7" i="7" s="1"/>
  <c r="F8" i="7"/>
  <c r="G8" i="7" s="1"/>
  <c r="F9" i="7"/>
  <c r="G9" i="7" s="1"/>
  <c r="F10" i="7"/>
  <c r="G10" i="7" s="1"/>
  <c r="F11" i="7"/>
  <c r="G11" i="7" s="1"/>
  <c r="F12" i="7"/>
  <c r="G12" i="7" s="1"/>
  <c r="F13" i="7"/>
  <c r="G13" i="7" s="1"/>
  <c r="F14" i="7"/>
  <c r="G14" i="7" s="1"/>
  <c r="F15" i="7"/>
  <c r="G15" i="7" s="1"/>
  <c r="F16" i="7"/>
  <c r="G16" i="7" s="1"/>
  <c r="F17" i="7"/>
  <c r="G17" i="7" s="1"/>
  <c r="F18" i="7"/>
  <c r="G18" i="7" s="1"/>
  <c r="F19" i="7"/>
  <c r="G19" i="7" s="1"/>
  <c r="F20" i="7"/>
  <c r="G20" i="7" s="1"/>
  <c r="F21" i="7"/>
  <c r="G21" i="7" s="1"/>
  <c r="F22" i="7"/>
  <c r="G22" i="7" s="1"/>
  <c r="F23" i="7"/>
  <c r="G23" i="7" s="1"/>
  <c r="F24" i="7"/>
  <c r="G24" i="7" s="1"/>
  <c r="F25" i="7"/>
  <c r="G25" i="7" s="1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F33" i="7"/>
  <c r="G33" i="7" s="1"/>
  <c r="F34" i="7"/>
  <c r="G34" i="7" s="1"/>
  <c r="F35" i="7"/>
  <c r="G35" i="7" s="1"/>
  <c r="F36" i="7"/>
  <c r="G36" i="7" s="1"/>
  <c r="F37" i="7"/>
  <c r="G37" i="7" s="1"/>
  <c r="F38" i="7"/>
  <c r="G38" i="7" s="1"/>
  <c r="F39" i="7"/>
  <c r="G39" i="7" s="1"/>
  <c r="F40" i="7"/>
  <c r="G40" i="7" s="1"/>
  <c r="F41" i="7"/>
  <c r="G41" i="7" s="1"/>
  <c r="F42" i="7"/>
  <c r="G42" i="7" s="1"/>
  <c r="F43" i="7"/>
  <c r="G43" i="7" s="1"/>
  <c r="F44" i="7"/>
  <c r="G44" i="7" s="1"/>
  <c r="F45" i="7"/>
  <c r="G45" i="7" s="1"/>
  <c r="F46" i="7"/>
  <c r="G46" i="7" s="1"/>
  <c r="F47" i="7"/>
  <c r="G47" i="7" s="1"/>
  <c r="F48" i="7"/>
  <c r="G48" i="7" s="1"/>
  <c r="F49" i="7"/>
  <c r="G49" i="7" s="1"/>
  <c r="F50" i="7"/>
  <c r="G50" i="7" s="1"/>
  <c r="F51" i="7"/>
  <c r="G51" i="7" s="1"/>
  <c r="F52" i="7"/>
  <c r="G52" i="7" s="1"/>
  <c r="F53" i="7"/>
  <c r="G53" i="7" s="1"/>
  <c r="F54" i="7"/>
  <c r="G54" i="7" s="1"/>
  <c r="F55" i="7"/>
  <c r="G55" i="7" s="1"/>
  <c r="F56" i="7"/>
  <c r="G56" i="7" s="1"/>
  <c r="F57" i="7"/>
  <c r="G57" i="7" s="1"/>
  <c r="F58" i="7"/>
  <c r="G58" i="7" s="1"/>
  <c r="F59" i="7"/>
  <c r="G59" i="7" s="1"/>
  <c r="F60" i="7"/>
  <c r="G60" i="7" s="1"/>
  <c r="F61" i="7"/>
  <c r="G61" i="7" s="1"/>
  <c r="F62" i="7"/>
  <c r="G62" i="7" s="1"/>
  <c r="F63" i="7"/>
  <c r="G63" i="7" s="1"/>
  <c r="F64" i="7"/>
  <c r="G64" i="7" s="1"/>
  <c r="F65" i="7"/>
  <c r="G65" i="7" s="1"/>
  <c r="F66" i="7"/>
  <c r="G66" i="7" s="1"/>
  <c r="F67" i="7"/>
  <c r="G67" i="7" s="1"/>
  <c r="F68" i="7"/>
  <c r="G68" i="7" s="1"/>
  <c r="F69" i="7"/>
  <c r="G69" i="7" s="1"/>
  <c r="F70" i="7"/>
  <c r="G70" i="7" s="1"/>
  <c r="F71" i="7"/>
  <c r="G71" i="7" s="1"/>
  <c r="F72" i="7"/>
  <c r="G72" i="7" s="1"/>
  <c r="F73" i="7"/>
  <c r="G73" i="7" s="1"/>
  <c r="F74" i="7"/>
  <c r="G74" i="7" s="1"/>
  <c r="F75" i="7"/>
  <c r="G75" i="7" s="1"/>
  <c r="G76" i="7"/>
  <c r="F77" i="7"/>
  <c r="G77" i="7" s="1"/>
  <c r="F78" i="7"/>
  <c r="G78" i="7" s="1"/>
  <c r="F79" i="7"/>
  <c r="G79" i="7" s="1"/>
  <c r="F80" i="7"/>
  <c r="G80" i="7" s="1"/>
  <c r="F81" i="7"/>
  <c r="G81" i="7" s="1"/>
  <c r="F82" i="7"/>
  <c r="G82" i="7" s="1"/>
  <c r="F83" i="7"/>
  <c r="G83" i="7" s="1"/>
  <c r="F84" i="7"/>
  <c r="G84" i="7" s="1"/>
  <c r="F85" i="7"/>
  <c r="G85" i="7" s="1"/>
  <c r="F86" i="7"/>
  <c r="G86" i="7" s="1"/>
  <c r="F87" i="7"/>
  <c r="G87" i="7" s="1"/>
  <c r="F88" i="7"/>
  <c r="G88" i="7" s="1"/>
  <c r="F89" i="7"/>
  <c r="G89" i="7" s="1"/>
  <c r="F90" i="7"/>
  <c r="G90" i="7" s="1"/>
  <c r="F91" i="7"/>
  <c r="G91" i="7" s="1"/>
  <c r="F92" i="7"/>
  <c r="G92" i="7" s="1"/>
  <c r="F93" i="7"/>
  <c r="G93" i="7" s="1"/>
  <c r="F94" i="7"/>
  <c r="G94" i="7" s="1"/>
  <c r="F95" i="7"/>
  <c r="G95" i="7" s="1"/>
  <c r="F96" i="7"/>
  <c r="G96" i="7" s="1"/>
  <c r="F97" i="7"/>
  <c r="G97" i="7" s="1"/>
  <c r="F98" i="7"/>
  <c r="G98" i="7" s="1"/>
  <c r="F99" i="7"/>
  <c r="G99" i="7" s="1"/>
  <c r="F100" i="7"/>
  <c r="G100" i="7" s="1"/>
  <c r="F101" i="7"/>
  <c r="G101" i="7" s="1"/>
  <c r="F102" i="7"/>
  <c r="G102" i="7" s="1"/>
  <c r="F103" i="7"/>
  <c r="G103" i="7" s="1"/>
  <c r="F104" i="7"/>
  <c r="G104" i="7" s="1"/>
  <c r="F105" i="7"/>
  <c r="G105" i="7" s="1"/>
  <c r="F106" i="7"/>
  <c r="G106" i="7" s="1"/>
  <c r="F107" i="7"/>
  <c r="G107" i="7" s="1"/>
  <c r="F108" i="7"/>
  <c r="G108" i="7" s="1"/>
  <c r="F109" i="7"/>
  <c r="G109" i="7" s="1"/>
  <c r="F110" i="7"/>
  <c r="G110" i="7" s="1"/>
  <c r="F111" i="7"/>
  <c r="G111" i="7" s="1"/>
  <c r="F112" i="7"/>
  <c r="G112" i="7" s="1"/>
  <c r="F113" i="7"/>
  <c r="G113" i="7" s="1"/>
  <c r="F114" i="7"/>
  <c r="G114" i="7" s="1"/>
  <c r="F115" i="7"/>
  <c r="G115" i="7" s="1"/>
  <c r="F116" i="7"/>
  <c r="G116" i="7" s="1"/>
  <c r="F117" i="7"/>
  <c r="G117" i="7" s="1"/>
  <c r="F118" i="7"/>
  <c r="G118" i="7" s="1"/>
  <c r="F119" i="7"/>
  <c r="G119" i="7" s="1"/>
  <c r="F120" i="7"/>
  <c r="G120" i="7" s="1"/>
  <c r="F121" i="7"/>
  <c r="G121" i="7" s="1"/>
  <c r="F122" i="7"/>
  <c r="G122" i="7" s="1"/>
  <c r="F123" i="7"/>
  <c r="G123" i="7" s="1"/>
  <c r="F5" i="7"/>
  <c r="G5" i="7" s="1"/>
  <c r="U58" i="10" l="1"/>
  <c r="U120" i="10"/>
  <c r="U56" i="10"/>
  <c r="U36" i="10"/>
  <c r="U37" i="10"/>
  <c r="U75" i="10"/>
  <c r="U31" i="10"/>
  <c r="U35" i="10"/>
  <c r="U96" i="10"/>
  <c r="U11" i="10"/>
  <c r="U14" i="10"/>
  <c r="U64" i="10"/>
  <c r="U92" i="10"/>
  <c r="U119" i="10"/>
  <c r="U13" i="10"/>
  <c r="U49" i="10"/>
  <c r="U87" i="10"/>
  <c r="U63" i="10"/>
  <c r="U68" i="10"/>
  <c r="U66" i="10"/>
  <c r="U76" i="10"/>
  <c r="U42" i="10"/>
  <c r="U18" i="10"/>
  <c r="U105" i="10"/>
  <c r="U98" i="10"/>
  <c r="U25" i="10"/>
  <c r="U106" i="10"/>
  <c r="U26" i="10"/>
  <c r="R10" i="10"/>
  <c r="U10" i="10"/>
  <c r="U124" i="10"/>
  <c r="U1" i="10" s="1"/>
  <c r="I5" i="7"/>
  <c r="A5" i="7" l="1"/>
  <c r="H124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J94" i="7" s="1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A13" i="7"/>
  <c r="A17" i="7"/>
  <c r="A21" i="7"/>
  <c r="A25" i="7"/>
  <c r="A29" i="7"/>
  <c r="A33" i="7"/>
  <c r="A37" i="7"/>
  <c r="A41" i="7"/>
  <c r="A45" i="7"/>
  <c r="A49" i="7"/>
  <c r="J52" i="7"/>
  <c r="A53" i="7"/>
  <c r="A57" i="7"/>
  <c r="A61" i="7"/>
  <c r="A65" i="7"/>
  <c r="A69" i="7"/>
  <c r="A73" i="7"/>
  <c r="A77" i="7"/>
  <c r="A81" i="7"/>
  <c r="A83" i="7"/>
  <c r="A85" i="7"/>
  <c r="A89" i="7"/>
  <c r="A93" i="7"/>
  <c r="A95" i="7"/>
  <c r="A96" i="7"/>
  <c r="A97" i="7"/>
  <c r="A101" i="7"/>
  <c r="A105" i="7"/>
  <c r="A109" i="7"/>
  <c r="A113" i="7"/>
  <c r="A115" i="7"/>
  <c r="A117" i="7"/>
  <c r="A121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Q5" i="7"/>
  <c r="D124" i="7"/>
  <c r="F124" i="7" s="1"/>
  <c r="G124" i="7" s="1"/>
  <c r="J89" i="7"/>
  <c r="J81" i="7" l="1"/>
  <c r="J6" i="7"/>
  <c r="J115" i="7"/>
  <c r="J110" i="7"/>
  <c r="J106" i="7"/>
  <c r="J78" i="7"/>
  <c r="J74" i="7"/>
  <c r="J50" i="7"/>
  <c r="I124" i="7"/>
  <c r="A7" i="7"/>
  <c r="J7" i="7"/>
  <c r="A10" i="7"/>
  <c r="A6" i="7"/>
  <c r="J69" i="7"/>
  <c r="J109" i="7"/>
  <c r="J21" i="7"/>
  <c r="J120" i="7"/>
  <c r="J116" i="7"/>
  <c r="A108" i="7"/>
  <c r="J104" i="7"/>
  <c r="J100" i="7"/>
  <c r="J96" i="7"/>
  <c r="J92" i="7"/>
  <c r="J88" i="7"/>
  <c r="J84" i="7"/>
  <c r="J80" i="7"/>
  <c r="J76" i="7"/>
  <c r="J72" i="7"/>
  <c r="J64" i="7"/>
  <c r="A60" i="7"/>
  <c r="A56" i="7"/>
  <c r="A52" i="7"/>
  <c r="A44" i="7"/>
  <c r="A36" i="7"/>
  <c r="A32" i="7"/>
  <c r="A12" i="7"/>
  <c r="J105" i="7"/>
  <c r="J10" i="7"/>
  <c r="J93" i="7"/>
  <c r="J41" i="7"/>
  <c r="A122" i="7"/>
  <c r="J118" i="7"/>
  <c r="J114" i="7"/>
  <c r="A110" i="7"/>
  <c r="A106" i="7"/>
  <c r="J102" i="7"/>
  <c r="J98" i="7"/>
  <c r="A94" i="7"/>
  <c r="A90" i="7"/>
  <c r="J86" i="7"/>
  <c r="J82" i="7"/>
  <c r="A78" i="7"/>
  <c r="A74" i="7"/>
  <c r="J70" i="7"/>
  <c r="J66" i="7"/>
  <c r="J62" i="7"/>
  <c r="J58" i="7"/>
  <c r="J54" i="7"/>
  <c r="A50" i="7"/>
  <c r="A46" i="7"/>
  <c r="J42" i="7"/>
  <c r="J38" i="7"/>
  <c r="J34" i="7"/>
  <c r="J30" i="7"/>
  <c r="J26" i="7"/>
  <c r="J22" i="7"/>
  <c r="J18" i="7"/>
  <c r="J14" i="7"/>
  <c r="J123" i="7"/>
  <c r="A123" i="7"/>
  <c r="J119" i="7"/>
  <c r="A119" i="7"/>
  <c r="J111" i="7"/>
  <c r="A111" i="7"/>
  <c r="J107" i="7"/>
  <c r="A107" i="7"/>
  <c r="J103" i="7"/>
  <c r="A103" i="7"/>
  <c r="J99" i="7"/>
  <c r="A99" i="7"/>
  <c r="J91" i="7"/>
  <c r="A91" i="7"/>
  <c r="J87" i="7"/>
  <c r="A87" i="7"/>
  <c r="J79" i="7"/>
  <c r="A79" i="7"/>
  <c r="J75" i="7"/>
  <c r="A75" i="7"/>
  <c r="J71" i="7"/>
  <c r="A71" i="7"/>
  <c r="J67" i="7"/>
  <c r="A67" i="7"/>
  <c r="J63" i="7"/>
  <c r="A63" i="7"/>
  <c r="J59" i="7"/>
  <c r="A59" i="7"/>
  <c r="J55" i="7"/>
  <c r="A55" i="7"/>
  <c r="J51" i="7"/>
  <c r="A51" i="7"/>
  <c r="A47" i="7"/>
  <c r="J47" i="7"/>
  <c r="J43" i="7"/>
  <c r="A43" i="7"/>
  <c r="J39" i="7"/>
  <c r="A39" i="7"/>
  <c r="J35" i="7"/>
  <c r="A35" i="7"/>
  <c r="J31" i="7"/>
  <c r="A31" i="7"/>
  <c r="J27" i="7"/>
  <c r="A27" i="7"/>
  <c r="J23" i="7"/>
  <c r="A23" i="7"/>
  <c r="J19" i="7"/>
  <c r="A19" i="7"/>
  <c r="J15" i="7"/>
  <c r="A15" i="7"/>
  <c r="J9" i="7"/>
  <c r="A9" i="7"/>
  <c r="J48" i="7"/>
  <c r="A48" i="7"/>
  <c r="J40" i="7"/>
  <c r="A40" i="7"/>
  <c r="J28" i="7"/>
  <c r="A28" i="7"/>
  <c r="J24" i="7"/>
  <c r="A24" i="7"/>
  <c r="J20" i="7"/>
  <c r="A20" i="7"/>
  <c r="J16" i="7"/>
  <c r="A16" i="7"/>
  <c r="A92" i="7"/>
  <c r="A120" i="7"/>
  <c r="A104" i="7"/>
  <c r="A88" i="7"/>
  <c r="J95" i="7"/>
  <c r="A116" i="7"/>
  <c r="A100" i="7"/>
  <c r="A84" i="7"/>
  <c r="J32" i="7"/>
  <c r="J12" i="7"/>
  <c r="J36" i="7"/>
  <c r="J112" i="7"/>
  <c r="J108" i="7"/>
  <c r="A80" i="7"/>
  <c r="A76" i="7"/>
  <c r="A72" i="7"/>
  <c r="J68" i="7"/>
  <c r="A68" i="7"/>
  <c r="A64" i="7"/>
  <c r="A112" i="7"/>
  <c r="J8" i="7"/>
  <c r="J83" i="7"/>
  <c r="J122" i="7"/>
  <c r="J90" i="7"/>
  <c r="J46" i="7"/>
  <c r="A118" i="7"/>
  <c r="A114" i="7"/>
  <c r="A102" i="7"/>
  <c r="A98" i="7"/>
  <c r="A86" i="7"/>
  <c r="A82" i="7"/>
  <c r="A70" i="7"/>
  <c r="A66" i="7"/>
  <c r="A62" i="7"/>
  <c r="A58" i="7"/>
  <c r="A54" i="7"/>
  <c r="A42" i="7"/>
  <c r="A38" i="7"/>
  <c r="A34" i="7"/>
  <c r="A30" i="7"/>
  <c r="A26" i="7"/>
  <c r="A22" i="7"/>
  <c r="A18" i="7"/>
  <c r="A14" i="7"/>
  <c r="J121" i="7"/>
  <c r="J113" i="7"/>
  <c r="J101" i="7"/>
  <c r="J77" i="7"/>
  <c r="J73" i="7"/>
  <c r="J57" i="7"/>
  <c r="J53" i="7"/>
  <c r="J17" i="7"/>
  <c r="A8" i="7"/>
  <c r="J11" i="7"/>
  <c r="A11" i="7"/>
  <c r="J13" i="7"/>
  <c r="J117" i="7"/>
  <c r="J97" i="7"/>
  <c r="J85" i="7"/>
  <c r="J65" i="7"/>
  <c r="J61" i="7"/>
  <c r="J49" i="7"/>
  <c r="J45" i="7"/>
  <c r="J37" i="7"/>
  <c r="J33" i="7"/>
  <c r="J29" i="7"/>
  <c r="J25" i="7"/>
  <c r="J60" i="7"/>
  <c r="J56" i="7"/>
  <c r="J44" i="7"/>
  <c r="J5" i="7"/>
  <c r="M125" i="7" l="1"/>
  <c r="A124" i="7"/>
  <c r="J124" i="7"/>
  <c r="K83" i="7" s="1"/>
  <c r="L83" i="7" s="1"/>
  <c r="M83" i="7" s="1"/>
  <c r="K103" i="7" l="1"/>
  <c r="L103" i="7" s="1"/>
  <c r="M103" i="7" s="1"/>
  <c r="K5" i="7"/>
  <c r="L5" i="7" s="1"/>
  <c r="M5" i="7" s="1"/>
  <c r="K14" i="7"/>
  <c r="L14" i="7" s="1"/>
  <c r="M14" i="7" s="1"/>
  <c r="K33" i="7"/>
  <c r="L33" i="7" s="1"/>
  <c r="M33" i="7" s="1"/>
  <c r="K11" i="7"/>
  <c r="L11" i="7" s="1"/>
  <c r="M11" i="7" s="1"/>
  <c r="K117" i="7"/>
  <c r="L117" i="7" s="1"/>
  <c r="M117" i="7" s="1"/>
  <c r="K31" i="7"/>
  <c r="L31" i="7" s="1"/>
  <c r="M31" i="7" s="1"/>
  <c r="K40" i="7"/>
  <c r="L40" i="7" s="1"/>
  <c r="M40" i="7" s="1"/>
  <c r="K94" i="7"/>
  <c r="L94" i="7" s="1"/>
  <c r="M94" i="7" s="1"/>
  <c r="K13" i="7"/>
  <c r="L13" i="7" s="1"/>
  <c r="M13" i="7" s="1"/>
  <c r="K76" i="7"/>
  <c r="L76" i="7" s="1"/>
  <c r="M76" i="7" s="1"/>
  <c r="K73" i="7"/>
  <c r="L73" i="7" s="1"/>
  <c r="M73" i="7" s="1"/>
  <c r="K97" i="7"/>
  <c r="L97" i="7" s="1"/>
  <c r="M97" i="7" s="1"/>
  <c r="K120" i="7"/>
  <c r="L120" i="7" s="1"/>
  <c r="M120" i="7" s="1"/>
  <c r="K95" i="7"/>
  <c r="L95" i="7" s="1"/>
  <c r="M95" i="7" s="1"/>
  <c r="K116" i="7"/>
  <c r="L116" i="7" s="1"/>
  <c r="M116" i="7" s="1"/>
  <c r="K17" i="7"/>
  <c r="L17" i="7" s="1"/>
  <c r="M17" i="7" s="1"/>
  <c r="K87" i="7"/>
  <c r="L87" i="7" s="1"/>
  <c r="M87" i="7" s="1"/>
  <c r="K108" i="7"/>
  <c r="L108" i="7" s="1"/>
  <c r="M108" i="7" s="1"/>
  <c r="K9" i="7"/>
  <c r="L9" i="7" s="1"/>
  <c r="M9" i="7" s="1"/>
  <c r="K21" i="7"/>
  <c r="L21" i="7" s="1"/>
  <c r="M21" i="7" s="1"/>
  <c r="K101" i="7"/>
  <c r="L101" i="7" s="1"/>
  <c r="M101" i="7" s="1"/>
  <c r="K80" i="7"/>
  <c r="L80" i="7" s="1"/>
  <c r="M80" i="7" s="1"/>
  <c r="K100" i="7"/>
  <c r="L100" i="7" s="1"/>
  <c r="M100" i="7" s="1"/>
  <c r="K99" i="7"/>
  <c r="L99" i="7" s="1"/>
  <c r="M99" i="7" s="1"/>
  <c r="K12" i="7"/>
  <c r="L12" i="7" s="1"/>
  <c r="M12" i="7" s="1"/>
  <c r="K53" i="7"/>
  <c r="L53" i="7" s="1"/>
  <c r="M53" i="7" s="1"/>
  <c r="K122" i="7"/>
  <c r="L122" i="7" s="1"/>
  <c r="M122" i="7" s="1"/>
  <c r="K106" i="7"/>
  <c r="L106" i="7" s="1"/>
  <c r="M106" i="7" s="1"/>
  <c r="K90" i="7"/>
  <c r="L90" i="7" s="1"/>
  <c r="M90" i="7" s="1"/>
  <c r="K74" i="7"/>
  <c r="L74" i="7" s="1"/>
  <c r="M74" i="7" s="1"/>
  <c r="K58" i="7"/>
  <c r="L58" i="7" s="1"/>
  <c r="M58" i="7" s="1"/>
  <c r="K42" i="7"/>
  <c r="L42" i="7" s="1"/>
  <c r="M42" i="7" s="1"/>
  <c r="K27" i="7"/>
  <c r="L27" i="7" s="1"/>
  <c r="M27" i="7" s="1"/>
  <c r="K36" i="7"/>
  <c r="L36" i="7" s="1"/>
  <c r="M36" i="7" s="1"/>
  <c r="K20" i="7"/>
  <c r="L20" i="7" s="1"/>
  <c r="M20" i="7" s="1"/>
  <c r="K92" i="7"/>
  <c r="L92" i="7" s="1"/>
  <c r="M92" i="7" s="1"/>
  <c r="K91" i="7"/>
  <c r="L91" i="7" s="1"/>
  <c r="M91" i="7" s="1"/>
  <c r="K8" i="7"/>
  <c r="L8" i="7" s="1"/>
  <c r="M8" i="7" s="1"/>
  <c r="K52" i="7"/>
  <c r="L52" i="7" s="1"/>
  <c r="M52" i="7" s="1"/>
  <c r="K104" i="7"/>
  <c r="L104" i="7" s="1"/>
  <c r="M104" i="7" s="1"/>
  <c r="K72" i="7"/>
  <c r="L72" i="7" s="1"/>
  <c r="M72" i="7" s="1"/>
  <c r="K119" i="7"/>
  <c r="L119" i="7" s="1"/>
  <c r="M119" i="7" s="1"/>
  <c r="K109" i="7"/>
  <c r="L109" i="7" s="1"/>
  <c r="M109" i="7" s="1"/>
  <c r="K68" i="7"/>
  <c r="L68" i="7" s="1"/>
  <c r="M68" i="7" s="1"/>
  <c r="K67" i="7"/>
  <c r="L67" i="7" s="1"/>
  <c r="M67" i="7" s="1"/>
  <c r="K105" i="7"/>
  <c r="L105" i="7" s="1"/>
  <c r="M105" i="7" s="1"/>
  <c r="K60" i="7"/>
  <c r="L60" i="7" s="1"/>
  <c r="M60" i="7" s="1"/>
  <c r="K63" i="7"/>
  <c r="L63" i="7" s="1"/>
  <c r="M63" i="7" s="1"/>
  <c r="K79" i="7"/>
  <c r="L79" i="7" s="1"/>
  <c r="M79" i="7" s="1"/>
  <c r="K85" i="7"/>
  <c r="L85" i="7" s="1"/>
  <c r="M85" i="7" s="1"/>
  <c r="K64" i="7"/>
  <c r="L64" i="7" s="1"/>
  <c r="M64" i="7" s="1"/>
  <c r="K75" i="7"/>
  <c r="L75" i="7" s="1"/>
  <c r="M75" i="7" s="1"/>
  <c r="K96" i="7"/>
  <c r="L96" i="7" s="1"/>
  <c r="M96" i="7" s="1"/>
  <c r="K49" i="7"/>
  <c r="L49" i="7" s="1"/>
  <c r="M49" i="7" s="1"/>
  <c r="K118" i="7"/>
  <c r="K102" i="7"/>
  <c r="L102" i="7" s="1"/>
  <c r="M102" i="7" s="1"/>
  <c r="K86" i="7"/>
  <c r="L86" i="7" s="1"/>
  <c r="M86" i="7" s="1"/>
  <c r="K70" i="7"/>
  <c r="L70" i="7" s="1"/>
  <c r="M70" i="7" s="1"/>
  <c r="K54" i="7"/>
  <c r="L54" i="7" s="1"/>
  <c r="M54" i="7" s="1"/>
  <c r="K39" i="7"/>
  <c r="L39" i="7" s="1"/>
  <c r="M39" i="7" s="1"/>
  <c r="K23" i="7"/>
  <c r="L23" i="7" s="1"/>
  <c r="M23" i="7" s="1"/>
  <c r="K32" i="7"/>
  <c r="L32" i="7" s="1"/>
  <c r="M32" i="7" s="1"/>
  <c r="K16" i="7"/>
  <c r="L16" i="7" s="1"/>
  <c r="M16" i="7" s="1"/>
  <c r="K71" i="7"/>
  <c r="L71" i="7" s="1"/>
  <c r="M71" i="7" s="1"/>
  <c r="K88" i="7"/>
  <c r="L88" i="7" s="1"/>
  <c r="M88" i="7" s="1"/>
  <c r="K6" i="7"/>
  <c r="L6" i="7" s="1"/>
  <c r="M6" i="7" s="1"/>
  <c r="K29" i="7"/>
  <c r="L29" i="7" s="1"/>
  <c r="M29" i="7" s="1"/>
  <c r="K22" i="7"/>
  <c r="L22" i="7" s="1"/>
  <c r="M22" i="7" s="1"/>
  <c r="K56" i="7"/>
  <c r="L56" i="7" s="1"/>
  <c r="M56" i="7" s="1"/>
  <c r="K89" i="7"/>
  <c r="L89" i="7" s="1"/>
  <c r="M89" i="7" s="1"/>
  <c r="K44" i="7"/>
  <c r="L44" i="7" s="1"/>
  <c r="M44" i="7" s="1"/>
  <c r="K115" i="7"/>
  <c r="L115" i="7" s="1"/>
  <c r="M115" i="7" s="1"/>
  <c r="K81" i="7"/>
  <c r="L81" i="7" s="1"/>
  <c r="M81" i="7" s="1"/>
  <c r="K112" i="7"/>
  <c r="L112" i="7" s="1"/>
  <c r="M112" i="7" s="1"/>
  <c r="K107" i="7"/>
  <c r="L107" i="7" s="1"/>
  <c r="M107" i="7" s="1"/>
  <c r="K47" i="7"/>
  <c r="L47" i="7" s="1"/>
  <c r="M47" i="7" s="1"/>
  <c r="K69" i="7"/>
  <c r="L69" i="7" s="1"/>
  <c r="M69" i="7" s="1"/>
  <c r="K48" i="7"/>
  <c r="L48" i="7" s="1"/>
  <c r="M48" i="7" s="1"/>
  <c r="K59" i="7"/>
  <c r="L59" i="7" s="1"/>
  <c r="M59" i="7" s="1"/>
  <c r="K26" i="7"/>
  <c r="L26" i="7" s="1"/>
  <c r="M26" i="7" s="1"/>
  <c r="K61" i="7"/>
  <c r="L61" i="7" s="1"/>
  <c r="M61" i="7" s="1"/>
  <c r="K45" i="7"/>
  <c r="L45" i="7" s="1"/>
  <c r="M45" i="7" s="1"/>
  <c r="K114" i="7"/>
  <c r="L114" i="7" s="1"/>
  <c r="M114" i="7" s="1"/>
  <c r="K98" i="7"/>
  <c r="L98" i="7" s="1"/>
  <c r="M98" i="7" s="1"/>
  <c r="K82" i="7"/>
  <c r="L82" i="7" s="1"/>
  <c r="M82" i="7" s="1"/>
  <c r="K66" i="7"/>
  <c r="L66" i="7" s="1"/>
  <c r="M66" i="7" s="1"/>
  <c r="K50" i="7"/>
  <c r="L50" i="7" s="1"/>
  <c r="M50" i="7" s="1"/>
  <c r="K35" i="7"/>
  <c r="L35" i="7" s="1"/>
  <c r="M35" i="7" s="1"/>
  <c r="K19" i="7"/>
  <c r="L19" i="7" s="1"/>
  <c r="M19" i="7" s="1"/>
  <c r="K123" i="7"/>
  <c r="L123" i="7" s="1"/>
  <c r="M123" i="7" s="1"/>
  <c r="K24" i="7"/>
  <c r="L24" i="7" s="1"/>
  <c r="M24" i="7" s="1"/>
  <c r="K46" i="7"/>
  <c r="L46" i="7" s="1"/>
  <c r="M46" i="7" s="1"/>
  <c r="K110" i="7"/>
  <c r="L110" i="7" s="1"/>
  <c r="M110" i="7" s="1"/>
  <c r="K43" i="7"/>
  <c r="L43" i="7" s="1"/>
  <c r="M43" i="7" s="1"/>
  <c r="K37" i="7"/>
  <c r="L37" i="7" s="1"/>
  <c r="M37" i="7" s="1"/>
  <c r="K38" i="7"/>
  <c r="L38" i="7" s="1"/>
  <c r="M38" i="7" s="1"/>
  <c r="K51" i="7"/>
  <c r="L51" i="7" s="1"/>
  <c r="M51" i="7" s="1"/>
  <c r="K55" i="7"/>
  <c r="L55" i="7" s="1"/>
  <c r="M55" i="7" s="1"/>
  <c r="K28" i="7"/>
  <c r="L28" i="7" s="1"/>
  <c r="M28" i="7" s="1"/>
  <c r="K62" i="7"/>
  <c r="L62" i="7" s="1"/>
  <c r="M62" i="7" s="1"/>
  <c r="K41" i="7"/>
  <c r="L41" i="7" s="1"/>
  <c r="M41" i="7" s="1"/>
  <c r="K30" i="7"/>
  <c r="L30" i="7" s="1"/>
  <c r="M30" i="7" s="1"/>
  <c r="K34" i="7"/>
  <c r="L34" i="7" s="1"/>
  <c r="M34" i="7" s="1"/>
  <c r="K18" i="7"/>
  <c r="L18" i="7" s="1"/>
  <c r="M18" i="7" s="1"/>
  <c r="K113" i="7"/>
  <c r="L113" i="7" s="1"/>
  <c r="M113" i="7" s="1"/>
  <c r="K25" i="7"/>
  <c r="L25" i="7" s="1"/>
  <c r="M25" i="7" s="1"/>
  <c r="K7" i="7"/>
  <c r="L7" i="7" s="1"/>
  <c r="M7" i="7" s="1"/>
  <c r="K15" i="7"/>
  <c r="L15" i="7" s="1"/>
  <c r="M15" i="7" s="1"/>
  <c r="K78" i="7"/>
  <c r="L78" i="7" s="1"/>
  <c r="M78" i="7" s="1"/>
  <c r="K57" i="7"/>
  <c r="L57" i="7" s="1"/>
  <c r="M57" i="7" s="1"/>
  <c r="K111" i="7"/>
  <c r="L111" i="7" s="1"/>
  <c r="M111" i="7" s="1"/>
  <c r="K10" i="7"/>
  <c r="L10" i="7" s="1"/>
  <c r="M10" i="7" s="1"/>
  <c r="K65" i="7"/>
  <c r="L65" i="7" s="1"/>
  <c r="M65" i="7" s="1"/>
  <c r="K77" i="7"/>
  <c r="L77" i="7" s="1"/>
  <c r="M77" i="7" s="1"/>
  <c r="K84" i="7"/>
  <c r="L84" i="7" s="1"/>
  <c r="M84" i="7" s="1"/>
  <c r="K121" i="7"/>
  <c r="L121" i="7" s="1"/>
  <c r="M121" i="7" s="1"/>
  <c r="K93" i="7"/>
  <c r="L93" i="7" s="1"/>
  <c r="M93" i="7" s="1"/>
  <c r="L118" i="7"/>
  <c r="M118" i="7" s="1"/>
  <c r="M124" i="7" l="1"/>
  <c r="M126" i="7" s="1"/>
  <c r="M127" i="7" s="1"/>
  <c r="N5" i="7" s="1"/>
  <c r="N40" i="7" l="1"/>
  <c r="N73" i="7"/>
  <c r="N77" i="7"/>
  <c r="N105" i="7"/>
  <c r="N97" i="7"/>
  <c r="N65" i="7"/>
  <c r="N113" i="7"/>
  <c r="N81" i="7"/>
  <c r="N47" i="7"/>
  <c r="N95" i="7"/>
  <c r="N18" i="7"/>
  <c r="N17" i="7"/>
  <c r="N68" i="7"/>
  <c r="N108" i="7"/>
  <c r="N37" i="7"/>
  <c r="N60" i="7"/>
  <c r="N13" i="7"/>
  <c r="N112" i="7"/>
  <c r="N67" i="7"/>
  <c r="N38" i="7"/>
  <c r="N29" i="7"/>
  <c r="N52" i="7"/>
  <c r="N79" i="7"/>
  <c r="N120" i="7"/>
  <c r="N56" i="7"/>
  <c r="N84" i="7"/>
  <c r="N83" i="7"/>
  <c r="N119" i="7"/>
  <c r="N104" i="7"/>
  <c r="N63" i="7"/>
  <c r="N34" i="7"/>
  <c r="N9" i="7"/>
  <c r="N76" i="7"/>
  <c r="N44" i="7"/>
  <c r="N93" i="7"/>
  <c r="N6" i="7"/>
  <c r="N121" i="7"/>
  <c r="N10" i="7"/>
  <c r="N109" i="7"/>
  <c r="N89" i="7"/>
  <c r="N72" i="7"/>
  <c r="N116" i="7"/>
  <c r="N115" i="7"/>
  <c r="N87" i="7"/>
  <c r="N21" i="7"/>
  <c r="N51" i="7"/>
  <c r="N107" i="7"/>
  <c r="N103" i="7"/>
  <c r="N22" i="7"/>
  <c r="N23" i="7"/>
  <c r="N86" i="7"/>
  <c r="N27" i="7"/>
  <c r="N106" i="7"/>
  <c r="N85" i="7"/>
  <c r="N24" i="7"/>
  <c r="N31" i="7"/>
  <c r="N62" i="7"/>
  <c r="N94" i="7"/>
  <c r="N41" i="7"/>
  <c r="N12" i="7"/>
  <c r="N101" i="7"/>
  <c r="N39" i="7"/>
  <c r="N102" i="7"/>
  <c r="N8" i="7"/>
  <c r="N36" i="7"/>
  <c r="N74" i="7"/>
  <c r="N122" i="7"/>
  <c r="N11" i="7"/>
  <c r="N19" i="7"/>
  <c r="N50" i="7"/>
  <c r="N82" i="7"/>
  <c r="N114" i="7"/>
  <c r="N61" i="7"/>
  <c r="N88" i="7"/>
  <c r="N59" i="7"/>
  <c r="N91" i="7"/>
  <c r="N75" i="7"/>
  <c r="N123" i="7"/>
  <c r="N100" i="7"/>
  <c r="N26" i="7"/>
  <c r="N14" i="7"/>
  <c r="N16" i="7"/>
  <c r="N54" i="7"/>
  <c r="N118" i="7"/>
  <c r="N69" i="7"/>
  <c r="N20" i="7"/>
  <c r="N58" i="7"/>
  <c r="N7" i="7"/>
  <c r="N15" i="7"/>
  <c r="N46" i="7"/>
  <c r="N78" i="7"/>
  <c r="N110" i="7"/>
  <c r="N57" i="7"/>
  <c r="N32" i="7"/>
  <c r="N70" i="7"/>
  <c r="N49" i="7"/>
  <c r="N42" i="7"/>
  <c r="N90" i="7"/>
  <c r="N53" i="7"/>
  <c r="N28" i="7"/>
  <c r="N35" i="7"/>
  <c r="N66" i="7"/>
  <c r="N98" i="7"/>
  <c r="N45" i="7"/>
  <c r="N117" i="7"/>
  <c r="N96" i="7"/>
  <c r="N64" i="7"/>
  <c r="N25" i="7"/>
  <c r="N99" i="7"/>
  <c r="N80" i="7"/>
  <c r="N48" i="7"/>
  <c r="N92" i="7"/>
  <c r="N55" i="7"/>
  <c r="N33" i="7"/>
  <c r="N30" i="7"/>
  <c r="N71" i="7"/>
  <c r="N43" i="7"/>
  <c r="N111" i="7"/>
  <c r="O71" i="7" l="1"/>
  <c r="O35" i="7"/>
  <c r="O15" i="7"/>
  <c r="O75" i="7"/>
  <c r="O36" i="7"/>
  <c r="O62" i="7"/>
  <c r="O21" i="7"/>
  <c r="O121" i="7"/>
  <c r="O56" i="7"/>
  <c r="O13" i="7"/>
  <c r="O97" i="7"/>
  <c r="O48" i="7"/>
  <c r="O28" i="7"/>
  <c r="O7" i="7"/>
  <c r="O91" i="7"/>
  <c r="O11" i="7"/>
  <c r="O12" i="7"/>
  <c r="O27" i="7"/>
  <c r="O87" i="7"/>
  <c r="O6" i="7"/>
  <c r="O9" i="7"/>
  <c r="O119" i="7"/>
  <c r="O38" i="7"/>
  <c r="O60" i="7"/>
  <c r="O17" i="7"/>
  <c r="O81" i="7"/>
  <c r="O105" i="7"/>
  <c r="O111" i="7"/>
  <c r="O33" i="7"/>
  <c r="O5" i="7"/>
  <c r="O64" i="7"/>
  <c r="O98" i="7"/>
  <c r="O53" i="7"/>
  <c r="O70" i="7"/>
  <c r="O78" i="7"/>
  <c r="O58" i="7"/>
  <c r="O54" i="7"/>
  <c r="O100" i="7"/>
  <c r="O59" i="7"/>
  <c r="O82" i="7"/>
  <c r="O122" i="7"/>
  <c r="O102" i="7"/>
  <c r="O41" i="7"/>
  <c r="O24" i="7"/>
  <c r="O86" i="7"/>
  <c r="O107" i="7"/>
  <c r="O115" i="7"/>
  <c r="O109" i="7"/>
  <c r="O93" i="7"/>
  <c r="O34" i="7"/>
  <c r="O83" i="7"/>
  <c r="O79" i="7"/>
  <c r="O67" i="7"/>
  <c r="O37" i="7"/>
  <c r="O18" i="7"/>
  <c r="O113" i="7"/>
  <c r="O77" i="7"/>
  <c r="O92" i="7"/>
  <c r="O99" i="7"/>
  <c r="O117" i="7"/>
  <c r="O42" i="7"/>
  <c r="O57" i="7"/>
  <c r="O69" i="7"/>
  <c r="O14" i="7"/>
  <c r="O61" i="7"/>
  <c r="O19" i="7"/>
  <c r="O101" i="7"/>
  <c r="O106" i="7"/>
  <c r="O22" i="7"/>
  <c r="O72" i="7"/>
  <c r="O76" i="7"/>
  <c r="O104" i="7"/>
  <c r="O29" i="7"/>
  <c r="O68" i="7"/>
  <c r="O47" i="7"/>
  <c r="O40" i="7"/>
  <c r="O30" i="7"/>
  <c r="O25" i="7"/>
  <c r="O45" i="7"/>
  <c r="O49" i="7"/>
  <c r="O110" i="7"/>
  <c r="O118" i="7"/>
  <c r="O26" i="7"/>
  <c r="O114" i="7"/>
  <c r="O8" i="7"/>
  <c r="O31" i="7"/>
  <c r="O103" i="7"/>
  <c r="O89" i="7"/>
  <c r="O120" i="7"/>
  <c r="O43" i="7"/>
  <c r="O55" i="7"/>
  <c r="O80" i="7"/>
  <c r="O96" i="7"/>
  <c r="O66" i="7"/>
  <c r="O90" i="7"/>
  <c r="O32" i="7"/>
  <c r="O46" i="7"/>
  <c r="O20" i="7"/>
  <c r="O16" i="7"/>
  <c r="O123" i="7"/>
  <c r="O88" i="7"/>
  <c r="O50" i="7"/>
  <c r="O74" i="7"/>
  <c r="O39" i="7"/>
  <c r="O94" i="7"/>
  <c r="O85" i="7"/>
  <c r="O23" i="7"/>
  <c r="O51" i="7"/>
  <c r="O116" i="7"/>
  <c r="O10" i="7"/>
  <c r="O44" i="7"/>
  <c r="O63" i="7"/>
  <c r="O84" i="7"/>
  <c r="O52" i="7"/>
  <c r="O112" i="7"/>
  <c r="O108" i="7"/>
  <c r="O95" i="7"/>
  <c r="O65" i="7"/>
  <c r="O73" i="7"/>
  <c r="R73" i="7" l="1"/>
  <c r="T73" i="7"/>
  <c r="U73" i="7" s="1"/>
  <c r="R95" i="7"/>
  <c r="T95" i="7"/>
  <c r="U95" i="7" s="1"/>
  <c r="R112" i="7"/>
  <c r="T112" i="7"/>
  <c r="U112" i="7" s="1"/>
  <c r="R84" i="7"/>
  <c r="T84" i="7"/>
  <c r="U84" i="7" s="1"/>
  <c r="R63" i="7"/>
  <c r="T63" i="7"/>
  <c r="U63" i="7" s="1"/>
  <c r="R10" i="7"/>
  <c r="T10" i="7"/>
  <c r="U10" i="7" s="1"/>
  <c r="R51" i="7"/>
  <c r="T51" i="7"/>
  <c r="U51" i="7" s="1"/>
  <c r="R85" i="7"/>
  <c r="T85" i="7"/>
  <c r="U85" i="7" s="1"/>
  <c r="R39" i="7"/>
  <c r="T39" i="7"/>
  <c r="U39" i="7" s="1"/>
  <c r="R50" i="7"/>
  <c r="T50" i="7"/>
  <c r="U50" i="7" s="1"/>
  <c r="R123" i="7"/>
  <c r="T123" i="7"/>
  <c r="U123" i="7" s="1"/>
  <c r="R20" i="7"/>
  <c r="T20" i="7"/>
  <c r="U20" i="7" s="1"/>
  <c r="R32" i="7"/>
  <c r="T32" i="7"/>
  <c r="U32" i="7" s="1"/>
  <c r="R66" i="7"/>
  <c r="T66" i="7"/>
  <c r="U66" i="7" s="1"/>
  <c r="R80" i="7"/>
  <c r="T80" i="7"/>
  <c r="U80" i="7" s="1"/>
  <c r="R120" i="7"/>
  <c r="T120" i="7"/>
  <c r="U120" i="7" s="1"/>
  <c r="R103" i="7"/>
  <c r="T103" i="7"/>
  <c r="U103" i="7" s="1"/>
  <c r="R8" i="7"/>
  <c r="T8" i="7"/>
  <c r="U8" i="7" s="1"/>
  <c r="R118" i="7"/>
  <c r="T118" i="7"/>
  <c r="U118" i="7" s="1"/>
  <c r="R49" i="7"/>
  <c r="T49" i="7"/>
  <c r="U49" i="7" s="1"/>
  <c r="R25" i="7"/>
  <c r="T25" i="7"/>
  <c r="U25" i="7" s="1"/>
  <c r="R47" i="7"/>
  <c r="T47" i="7"/>
  <c r="U47" i="7" s="1"/>
  <c r="R29" i="7"/>
  <c r="T29" i="7"/>
  <c r="U29" i="7" s="1"/>
  <c r="R76" i="7"/>
  <c r="T76" i="7"/>
  <c r="U76" i="7" s="1"/>
  <c r="R22" i="7"/>
  <c r="T22" i="7"/>
  <c r="U22" i="7" s="1"/>
  <c r="R101" i="7"/>
  <c r="T101" i="7"/>
  <c r="U101" i="7" s="1"/>
  <c r="R61" i="7"/>
  <c r="T61" i="7"/>
  <c r="U61" i="7" s="1"/>
  <c r="R69" i="7"/>
  <c r="T69" i="7"/>
  <c r="U69" i="7" s="1"/>
  <c r="R42" i="7"/>
  <c r="T42" i="7"/>
  <c r="U42" i="7" s="1"/>
  <c r="R99" i="7"/>
  <c r="T99" i="7"/>
  <c r="U99" i="7" s="1"/>
  <c r="R77" i="7"/>
  <c r="T77" i="7"/>
  <c r="U77" i="7" s="1"/>
  <c r="R18" i="7"/>
  <c r="T18" i="7"/>
  <c r="U18" i="7" s="1"/>
  <c r="R67" i="7"/>
  <c r="T67" i="7"/>
  <c r="U67" i="7" s="1"/>
  <c r="R83" i="7"/>
  <c r="T83" i="7"/>
  <c r="U83" i="7" s="1"/>
  <c r="R93" i="7"/>
  <c r="T93" i="7"/>
  <c r="U93" i="7" s="1"/>
  <c r="R115" i="7"/>
  <c r="T115" i="7"/>
  <c r="U115" i="7" s="1"/>
  <c r="R24" i="7"/>
  <c r="T24" i="7"/>
  <c r="U24" i="7" s="1"/>
  <c r="R41" i="7"/>
  <c r="T41" i="7"/>
  <c r="U41" i="7" s="1"/>
  <c r="R122" i="7"/>
  <c r="T122" i="7"/>
  <c r="U122" i="7" s="1"/>
  <c r="R59" i="7"/>
  <c r="T59" i="7"/>
  <c r="U59" i="7" s="1"/>
  <c r="R54" i="7"/>
  <c r="T54" i="7"/>
  <c r="U54" i="7" s="1"/>
  <c r="R58" i="7"/>
  <c r="T58" i="7"/>
  <c r="U58" i="7" s="1"/>
  <c r="R70" i="7"/>
  <c r="T70" i="7"/>
  <c r="U70" i="7" s="1"/>
  <c r="R98" i="7"/>
  <c r="T98" i="7"/>
  <c r="U98" i="7" s="1"/>
  <c r="R64" i="7"/>
  <c r="T64" i="7"/>
  <c r="U64" i="7" s="1"/>
  <c r="R33" i="7"/>
  <c r="T33" i="7"/>
  <c r="U33" i="7" s="1"/>
  <c r="R111" i="7"/>
  <c r="T111" i="7"/>
  <c r="U111" i="7" s="1"/>
  <c r="R105" i="7"/>
  <c r="T105" i="7"/>
  <c r="U105" i="7" s="1"/>
  <c r="R81" i="7"/>
  <c r="T81" i="7"/>
  <c r="U81" i="7" s="1"/>
  <c r="R17" i="7"/>
  <c r="T17" i="7"/>
  <c r="U17" i="7" s="1"/>
  <c r="R38" i="7"/>
  <c r="T38" i="7"/>
  <c r="U38" i="7" s="1"/>
  <c r="R119" i="7"/>
  <c r="T119" i="7"/>
  <c r="U119" i="7" s="1"/>
  <c r="R9" i="7"/>
  <c r="T9" i="7"/>
  <c r="U9" i="7" s="1"/>
  <c r="R6" i="7"/>
  <c r="T6" i="7"/>
  <c r="U6" i="7" s="1"/>
  <c r="R87" i="7"/>
  <c r="T87" i="7"/>
  <c r="U87" i="7" s="1"/>
  <c r="R27" i="7"/>
  <c r="T27" i="7"/>
  <c r="U27" i="7" s="1"/>
  <c r="R12" i="7"/>
  <c r="T12" i="7"/>
  <c r="U12" i="7" s="1"/>
  <c r="R11" i="7"/>
  <c r="T11" i="7"/>
  <c r="U11" i="7" s="1"/>
  <c r="R91" i="7"/>
  <c r="T91" i="7"/>
  <c r="U91" i="7" s="1"/>
  <c r="R7" i="7"/>
  <c r="T7" i="7"/>
  <c r="U7" i="7" s="1"/>
  <c r="R28" i="7"/>
  <c r="T28" i="7"/>
  <c r="U28" i="7" s="1"/>
  <c r="R48" i="7"/>
  <c r="T48" i="7"/>
  <c r="U48" i="7" s="1"/>
  <c r="R97" i="7"/>
  <c r="T97" i="7"/>
  <c r="U97" i="7" s="1"/>
  <c r="R13" i="7"/>
  <c r="T13" i="7"/>
  <c r="U13" i="7" s="1"/>
  <c r="R56" i="7"/>
  <c r="T56" i="7"/>
  <c r="U56" i="7" s="1"/>
  <c r="R121" i="7"/>
  <c r="T121" i="7"/>
  <c r="U121" i="7" s="1"/>
  <c r="R21" i="7"/>
  <c r="T21" i="7"/>
  <c r="U21" i="7" s="1"/>
  <c r="R62" i="7"/>
  <c r="T62" i="7"/>
  <c r="U62" i="7" s="1"/>
  <c r="R36" i="7"/>
  <c r="T36" i="7"/>
  <c r="U36" i="7" s="1"/>
  <c r="R75" i="7"/>
  <c r="T75" i="7"/>
  <c r="U75" i="7" s="1"/>
  <c r="R15" i="7"/>
  <c r="T15" i="7"/>
  <c r="U15" i="7" s="1"/>
  <c r="R35" i="7"/>
  <c r="T35" i="7"/>
  <c r="U35" i="7" s="1"/>
  <c r="R71" i="7"/>
  <c r="T71" i="7"/>
  <c r="U71" i="7" s="1"/>
  <c r="R65" i="7"/>
  <c r="T65" i="7"/>
  <c r="U65" i="7" s="1"/>
  <c r="R108" i="7"/>
  <c r="T108" i="7"/>
  <c r="U108" i="7" s="1"/>
  <c r="R52" i="7"/>
  <c r="T52" i="7"/>
  <c r="U52" i="7" s="1"/>
  <c r="R44" i="7"/>
  <c r="T44" i="7"/>
  <c r="U44" i="7" s="1"/>
  <c r="R116" i="7"/>
  <c r="T116" i="7"/>
  <c r="U116" i="7" s="1"/>
  <c r="R23" i="7"/>
  <c r="T23" i="7"/>
  <c r="U23" i="7" s="1"/>
  <c r="R94" i="7"/>
  <c r="T94" i="7"/>
  <c r="U94" i="7" s="1"/>
  <c r="R74" i="7"/>
  <c r="T74" i="7"/>
  <c r="U74" i="7" s="1"/>
  <c r="R88" i="7"/>
  <c r="T88" i="7"/>
  <c r="U88" i="7" s="1"/>
  <c r="R16" i="7"/>
  <c r="T16" i="7"/>
  <c r="U16" i="7" s="1"/>
  <c r="R46" i="7"/>
  <c r="T46" i="7"/>
  <c r="U46" i="7" s="1"/>
  <c r="R90" i="7"/>
  <c r="T90" i="7"/>
  <c r="U90" i="7" s="1"/>
  <c r="R96" i="7"/>
  <c r="T96" i="7"/>
  <c r="U96" i="7" s="1"/>
  <c r="R55" i="7"/>
  <c r="T55" i="7"/>
  <c r="U55" i="7" s="1"/>
  <c r="R43" i="7"/>
  <c r="T43" i="7"/>
  <c r="U43" i="7" s="1"/>
  <c r="R89" i="7"/>
  <c r="T89" i="7"/>
  <c r="U89" i="7" s="1"/>
  <c r="R31" i="7"/>
  <c r="T31" i="7"/>
  <c r="U31" i="7" s="1"/>
  <c r="R114" i="7"/>
  <c r="T114" i="7"/>
  <c r="U114" i="7" s="1"/>
  <c r="R26" i="7"/>
  <c r="T26" i="7"/>
  <c r="U26" i="7" s="1"/>
  <c r="R110" i="7"/>
  <c r="T110" i="7"/>
  <c r="U110" i="7" s="1"/>
  <c r="R45" i="7"/>
  <c r="T45" i="7"/>
  <c r="U45" i="7" s="1"/>
  <c r="R30" i="7"/>
  <c r="T30" i="7"/>
  <c r="U30" i="7" s="1"/>
  <c r="R40" i="7"/>
  <c r="T40" i="7"/>
  <c r="U40" i="7" s="1"/>
  <c r="R68" i="7"/>
  <c r="T68" i="7"/>
  <c r="U68" i="7" s="1"/>
  <c r="R104" i="7"/>
  <c r="T104" i="7"/>
  <c r="U104" i="7" s="1"/>
  <c r="R72" i="7"/>
  <c r="T72" i="7"/>
  <c r="U72" i="7" s="1"/>
  <c r="R106" i="7"/>
  <c r="T106" i="7"/>
  <c r="U106" i="7" s="1"/>
  <c r="R19" i="7"/>
  <c r="T19" i="7"/>
  <c r="U19" i="7" s="1"/>
  <c r="R14" i="7"/>
  <c r="T14" i="7"/>
  <c r="U14" i="7" s="1"/>
  <c r="R57" i="7"/>
  <c r="T57" i="7"/>
  <c r="U57" i="7" s="1"/>
  <c r="R117" i="7"/>
  <c r="T117" i="7"/>
  <c r="U117" i="7" s="1"/>
  <c r="R92" i="7"/>
  <c r="T92" i="7"/>
  <c r="U92" i="7" s="1"/>
  <c r="R113" i="7"/>
  <c r="T113" i="7"/>
  <c r="U113" i="7" s="1"/>
  <c r="R37" i="7"/>
  <c r="T37" i="7"/>
  <c r="U37" i="7" s="1"/>
  <c r="R79" i="7"/>
  <c r="T79" i="7"/>
  <c r="U79" i="7" s="1"/>
  <c r="R34" i="7"/>
  <c r="T34" i="7"/>
  <c r="U34" i="7" s="1"/>
  <c r="R109" i="7"/>
  <c r="T109" i="7"/>
  <c r="U109" i="7" s="1"/>
  <c r="R107" i="7"/>
  <c r="T107" i="7"/>
  <c r="U107" i="7" s="1"/>
  <c r="R86" i="7"/>
  <c r="T86" i="7"/>
  <c r="U86" i="7" s="1"/>
  <c r="R102" i="7"/>
  <c r="T102" i="7"/>
  <c r="U102" i="7" s="1"/>
  <c r="R82" i="7"/>
  <c r="T82" i="7"/>
  <c r="U82" i="7" s="1"/>
  <c r="R100" i="7"/>
  <c r="T100" i="7"/>
  <c r="U100" i="7" s="1"/>
  <c r="R78" i="7"/>
  <c r="T78" i="7"/>
  <c r="U78" i="7" s="1"/>
  <c r="R53" i="7"/>
  <c r="T53" i="7"/>
  <c r="U53" i="7" s="1"/>
  <c r="R5" i="7"/>
  <c r="T5" i="7"/>
  <c r="U5" i="7" s="1"/>
  <c r="R60" i="7"/>
  <c r="T60" i="7"/>
  <c r="U60" i="7" s="1"/>
  <c r="U124" i="7" l="1"/>
  <c r="V2" i="7" s="1"/>
  <c r="T124" i="7"/>
  <c r="A3" i="11" l="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M4" i="9" l="1"/>
</calcChain>
</file>

<file path=xl/sharedStrings.xml><?xml version="1.0" encoding="utf-8"?>
<sst xmlns="http://schemas.openxmlformats.org/spreadsheetml/2006/main" count="1176" uniqueCount="337">
  <si>
    <t>0321000</t>
  </si>
  <si>
    <t>Jaunjelgavas novads</t>
  </si>
  <si>
    <t>0321400</t>
  </si>
  <si>
    <t>Pļaviņu novads</t>
  </si>
  <si>
    <t>0326100</t>
  </si>
  <si>
    <t>Kokneses novads</t>
  </si>
  <si>
    <t>0327100</t>
  </si>
  <si>
    <t>Neretas novads</t>
  </si>
  <si>
    <t>0328200</t>
  </si>
  <si>
    <t>Skrīveru novads</t>
  </si>
  <si>
    <t>0360800</t>
  </si>
  <si>
    <t>0381600</t>
  </si>
  <si>
    <t>Viļakas novads</t>
  </si>
  <si>
    <t>0384400</t>
  </si>
  <si>
    <t>Baltinavas novads</t>
  </si>
  <si>
    <t>0387500</t>
  </si>
  <si>
    <t>Rugāju novads</t>
  </si>
  <si>
    <t>0406400</t>
  </si>
  <si>
    <t>Iecavas novads</t>
  </si>
  <si>
    <t>0407700</t>
  </si>
  <si>
    <t>Rundāles novads</t>
  </si>
  <si>
    <t>0409500</t>
  </si>
  <si>
    <t>Vecumnieku novads</t>
  </si>
  <si>
    <t>0421200</t>
  </si>
  <si>
    <t>Līgatnes novads</t>
  </si>
  <si>
    <t>0424701</t>
  </si>
  <si>
    <t>Amatas novads</t>
  </si>
  <si>
    <t>0425700</t>
  </si>
  <si>
    <t>Jaunpiebalgas novads</t>
  </si>
  <si>
    <t>0427300</t>
  </si>
  <si>
    <t>0427500</t>
  </si>
  <si>
    <t>Pārgaujas novads</t>
  </si>
  <si>
    <t>0427700</t>
  </si>
  <si>
    <t>Raunas novads</t>
  </si>
  <si>
    <t>0429300</t>
  </si>
  <si>
    <t>Vecpiebalgas novads</t>
  </si>
  <si>
    <t>0440200</t>
  </si>
  <si>
    <t>Daugavpils novads</t>
  </si>
  <si>
    <t>0440801</t>
  </si>
  <si>
    <t>Ilūkstes novads</t>
  </si>
  <si>
    <t>0460800</t>
  </si>
  <si>
    <t>Auces novads</t>
  </si>
  <si>
    <t>0468900</t>
  </si>
  <si>
    <t>Tērvetes novads</t>
  </si>
  <si>
    <t>0540200</t>
  </si>
  <si>
    <t>Jelgavas novads</t>
  </si>
  <si>
    <t>0546701</t>
  </si>
  <si>
    <t>Ozolnieku novads</t>
  </si>
  <si>
    <t>0560200</t>
  </si>
  <si>
    <t>Jēkabpils novads</t>
  </si>
  <si>
    <t>0560800</t>
  </si>
  <si>
    <t>Aknīstes novads</t>
  </si>
  <si>
    <t>0561800</t>
  </si>
  <si>
    <t>Viesītes novads</t>
  </si>
  <si>
    <t>0566900</t>
  </si>
  <si>
    <t>Krustpils novads</t>
  </si>
  <si>
    <t>0568700</t>
  </si>
  <si>
    <t>Salas novads</t>
  </si>
  <si>
    <t>0601000</t>
  </si>
  <si>
    <t>Dagdas novads</t>
  </si>
  <si>
    <t>0604300</t>
  </si>
  <si>
    <t>Aglonas novads</t>
  </si>
  <si>
    <t>0621200</t>
  </si>
  <si>
    <t>Skrundas novads</t>
  </si>
  <si>
    <t>0624200</t>
  </si>
  <si>
    <t>Alsungas novads</t>
  </si>
  <si>
    <t>0640600</t>
  </si>
  <si>
    <t>Aizputes novads</t>
  </si>
  <si>
    <t>0640801</t>
  </si>
  <si>
    <t>Durbes novads</t>
  </si>
  <si>
    <t>0641000</t>
  </si>
  <si>
    <t>Grobiņas novads</t>
  </si>
  <si>
    <t>0641401</t>
  </si>
  <si>
    <t>Pāvilostas novads</t>
  </si>
  <si>
    <t>0641600</t>
  </si>
  <si>
    <t>Priekules novads</t>
  </si>
  <si>
    <t>0647900</t>
  </si>
  <si>
    <t>Nīcas novads</t>
  </si>
  <si>
    <t>0648500</t>
  </si>
  <si>
    <t>Rucavas novads</t>
  </si>
  <si>
    <t>0649300</t>
  </si>
  <si>
    <t>Vaiņodes novads</t>
  </si>
  <si>
    <t>0661000</t>
  </si>
  <si>
    <t>Alojas novads</t>
  </si>
  <si>
    <t>0661400</t>
  </si>
  <si>
    <t>Salacgrīvas novads</t>
  </si>
  <si>
    <t>0681000</t>
  </si>
  <si>
    <t>Kārsavas novads</t>
  </si>
  <si>
    <t>0681801</t>
  </si>
  <si>
    <t>Zilupes novads</t>
  </si>
  <si>
    <t>0684901</t>
  </si>
  <si>
    <t>Ciblas novads</t>
  </si>
  <si>
    <t>0700800</t>
  </si>
  <si>
    <t>Cesvaines novads</t>
  </si>
  <si>
    <t>0701400</t>
  </si>
  <si>
    <t>Lubānas novads</t>
  </si>
  <si>
    <t>0701800</t>
  </si>
  <si>
    <t>Varakļānu novads</t>
  </si>
  <si>
    <t>0705500</t>
  </si>
  <si>
    <t>Ērgļu novads</t>
  </si>
  <si>
    <t>0740600</t>
  </si>
  <si>
    <t>Ikšķiles novads</t>
  </si>
  <si>
    <t>0741001</t>
  </si>
  <si>
    <t>Ķeguma novads</t>
  </si>
  <si>
    <t>0741401</t>
  </si>
  <si>
    <t>Lielvārdes novads</t>
  </si>
  <si>
    <t>0766300</t>
  </si>
  <si>
    <t>Riebiņu novads</t>
  </si>
  <si>
    <t>0769101</t>
  </si>
  <si>
    <t>Vārkavas novads</t>
  </si>
  <si>
    <t>0780200</t>
  </si>
  <si>
    <t>Rēzeknes novads</t>
  </si>
  <si>
    <t>0781800</t>
  </si>
  <si>
    <t>Viļānu novads</t>
  </si>
  <si>
    <t>0800600</t>
  </si>
  <si>
    <t>Baldones novads</t>
  </si>
  <si>
    <t>0800800</t>
  </si>
  <si>
    <t>Ķekavas novads</t>
  </si>
  <si>
    <t>0801000</t>
  </si>
  <si>
    <t>Olaines novads</t>
  </si>
  <si>
    <t>0801200</t>
  </si>
  <si>
    <t>Salaspils novads</t>
  </si>
  <si>
    <t>0801400</t>
  </si>
  <si>
    <t>Saulkrastu novads</t>
  </si>
  <si>
    <t>0801800</t>
  </si>
  <si>
    <t>Inčukalna novads</t>
  </si>
  <si>
    <t>0804400</t>
  </si>
  <si>
    <t>Ādažu novads</t>
  </si>
  <si>
    <t>0804900</t>
  </si>
  <si>
    <t>Babītes novads</t>
  </si>
  <si>
    <t>0805200</t>
  </si>
  <si>
    <t>Carnikavas novads</t>
  </si>
  <si>
    <t>0806000</t>
  </si>
  <si>
    <t>Garkalnes novads</t>
  </si>
  <si>
    <t>0806900</t>
  </si>
  <si>
    <t>Krimuldas novads</t>
  </si>
  <si>
    <t>0807400</t>
  </si>
  <si>
    <t>0807600</t>
  </si>
  <si>
    <t>Mārupes novads</t>
  </si>
  <si>
    <t>0808400</t>
  </si>
  <si>
    <t>Ropažu novads</t>
  </si>
  <si>
    <t>0809200</t>
  </si>
  <si>
    <t>Sējas novads</t>
  </si>
  <si>
    <t>0809600</t>
  </si>
  <si>
    <t>Stopiņu novads</t>
  </si>
  <si>
    <t>0840601</t>
  </si>
  <si>
    <t>Brocēnu novads</t>
  </si>
  <si>
    <t>0885100</t>
  </si>
  <si>
    <t>Dundagas novads</t>
  </si>
  <si>
    <t>Rojas novads</t>
  </si>
  <si>
    <t>0901201</t>
  </si>
  <si>
    <t>Kandavas novads</t>
  </si>
  <si>
    <t>0905100</t>
  </si>
  <si>
    <t>Engures novads</t>
  </si>
  <si>
    <t>0905700</t>
  </si>
  <si>
    <t>Jaunpils novads</t>
  </si>
  <si>
    <t>0941800</t>
  </si>
  <si>
    <t>Strenču novads</t>
  </si>
  <si>
    <t>0960200</t>
  </si>
  <si>
    <t>0961000</t>
  </si>
  <si>
    <t>Mazsalacas novads</t>
  </si>
  <si>
    <t>0961600</t>
  </si>
  <si>
    <t>Rūjienas novads</t>
  </si>
  <si>
    <t>0964700</t>
  </si>
  <si>
    <t>Beverīnas novads</t>
  </si>
  <si>
    <t>0967101</t>
  </si>
  <si>
    <t>Burtnieku novads</t>
  </si>
  <si>
    <t>0967300</t>
  </si>
  <si>
    <t>Naukšēnu novads</t>
  </si>
  <si>
    <t>0980200</t>
  </si>
  <si>
    <t>Ventspils novads</t>
  </si>
  <si>
    <t>0887600</t>
  </si>
  <si>
    <t>0888301</t>
  </si>
  <si>
    <t>Mērsraga novads</t>
  </si>
  <si>
    <t>Kocēnu novads</t>
  </si>
  <si>
    <t>Mālpils novads</t>
  </si>
  <si>
    <t>0320200</t>
  </si>
  <si>
    <t>Aizkraukles novads</t>
  </si>
  <si>
    <t>0360200</t>
  </si>
  <si>
    <t>Alūksnes novads</t>
  </si>
  <si>
    <t>0380200</t>
  </si>
  <si>
    <t>Balvu novads</t>
  </si>
  <si>
    <t>0400200</t>
  </si>
  <si>
    <t>Bauskas novads</t>
  </si>
  <si>
    <t>0420200</t>
  </si>
  <si>
    <t>Cēsu novads</t>
  </si>
  <si>
    <t>0050000</t>
  </si>
  <si>
    <t>0460200</t>
  </si>
  <si>
    <t>Dobeles novads</t>
  </si>
  <si>
    <t>0500200</t>
  </si>
  <si>
    <t>Gulbenes novads</t>
  </si>
  <si>
    <t>0090000</t>
  </si>
  <si>
    <t>0110000</t>
  </si>
  <si>
    <t>0130000</t>
  </si>
  <si>
    <t>0600202</t>
  </si>
  <si>
    <t>Krāslavas novads</t>
  </si>
  <si>
    <t>0620200</t>
  </si>
  <si>
    <t>Kuldīgas novads</t>
  </si>
  <si>
    <t>0170000</t>
  </si>
  <si>
    <t>0660200</t>
  </si>
  <si>
    <t>Limbažu novads</t>
  </si>
  <si>
    <t>0761201</t>
  </si>
  <si>
    <t>Līvānu novads</t>
  </si>
  <si>
    <t>0680200</t>
  </si>
  <si>
    <t>Ludzas novads</t>
  </si>
  <si>
    <t>0700200</t>
  </si>
  <si>
    <t>Madonas novads</t>
  </si>
  <si>
    <t>0740202</t>
  </si>
  <si>
    <t>Ogres novads</t>
  </si>
  <si>
    <t>0760202</t>
  </si>
  <si>
    <t>Preiļu novads</t>
  </si>
  <si>
    <t>0210000</t>
  </si>
  <si>
    <t>0010000</t>
  </si>
  <si>
    <t>0840200</t>
  </si>
  <si>
    <t>Saldus novads</t>
  </si>
  <si>
    <t>0801601</t>
  </si>
  <si>
    <t>Siguldas novads</t>
  </si>
  <si>
    <t>0941600</t>
  </si>
  <si>
    <t>Smiltenes novads</t>
  </si>
  <si>
    <t>0880200</t>
  </si>
  <si>
    <t>Talsu novads</t>
  </si>
  <si>
    <t>0900200</t>
  </si>
  <si>
    <t>Tukuma novads</t>
  </si>
  <si>
    <t>0940200</t>
  </si>
  <si>
    <t>Valkas novads</t>
  </si>
  <si>
    <t>0250000</t>
  </si>
  <si>
    <t>Valmiera</t>
  </si>
  <si>
    <t>0270000</t>
  </si>
  <si>
    <t xml:space="preserve">Daugavpils                              </t>
  </si>
  <si>
    <t xml:space="preserve">Jēkabpils                               </t>
  </si>
  <si>
    <t xml:space="preserve">Jelgava                                 </t>
  </si>
  <si>
    <t xml:space="preserve">Jūrmala                                 </t>
  </si>
  <si>
    <t xml:space="preserve">Liepāja                                 </t>
  </si>
  <si>
    <t xml:space="preserve">Rēzekne                                 </t>
  </si>
  <si>
    <t xml:space="preserve">Rīga                                    </t>
  </si>
  <si>
    <t xml:space="preserve">Ventspils                               </t>
  </si>
  <si>
    <t>Apes  novads</t>
  </si>
  <si>
    <t>Priekuļu  novads</t>
  </si>
  <si>
    <t>ATVK
kods</t>
  </si>
  <si>
    <t>Nr.</t>
  </si>
  <si>
    <t>p.k.</t>
  </si>
  <si>
    <t>Grupa</t>
  </si>
  <si>
    <t>(intervāls)</t>
  </si>
  <si>
    <t>Valsts budžeta</t>
  </si>
  <si>
    <t>dotācija</t>
  </si>
  <si>
    <t>(%)</t>
  </si>
  <si>
    <t>1.</t>
  </si>
  <si>
    <t>V</t>
  </si>
  <si>
    <t>2.</t>
  </si>
  <si>
    <t>IV</t>
  </si>
  <si>
    <t>3.</t>
  </si>
  <si>
    <t>III</t>
  </si>
  <si>
    <t>4.</t>
  </si>
  <si>
    <t>II</t>
  </si>
  <si>
    <t>no 0,001 līdz 0,999</t>
  </si>
  <si>
    <t>5.</t>
  </si>
  <si>
    <t>I</t>
  </si>
  <si>
    <t>1,000 un augstāks</t>
  </si>
  <si>
    <t>no -0,500 līdz -0,999</t>
  </si>
  <si>
    <t>no -1,000 un zemāks</t>
  </si>
  <si>
    <t>no 0,001 līdz 0,499</t>
  </si>
  <si>
    <t>0,500 un augstāks</t>
  </si>
  <si>
    <t>Pašvaldību skaits</t>
  </si>
  <si>
    <t>Vertēto ieņēmumu</t>
  </si>
  <si>
    <t>standartizēta vērtība</t>
  </si>
  <si>
    <t>1,000 - 1,999</t>
  </si>
  <si>
    <t>2,000 un augstāks</t>
  </si>
  <si>
    <t>no 0 līdz - 0,999</t>
  </si>
  <si>
    <t>no 0 līdz - 0,499</t>
  </si>
  <si>
    <t>no 0 līdz - 0,699</t>
  </si>
  <si>
    <t>no -0,700 līdz -0,999</t>
  </si>
  <si>
    <t>no 0 un augstāks</t>
  </si>
  <si>
    <t>KOPĀ:</t>
  </si>
  <si>
    <t>Vērtētie ieņēmumi pēc pašvaldību finanšu izlīdzināšnas ar papildu dotācijām uz vienu iedzīvotāju un tā standartizētā vērtība</t>
  </si>
  <si>
    <t>Vērtētie ieņēmumi pēc pašvaldību finanšu izlīdzināšanas ar papildu dotācijām, eiro*</t>
  </si>
  <si>
    <t xml:space="preserve">Pastāvīgo iedzīvotāju skaits**    </t>
  </si>
  <si>
    <t>Vērtētie ieņēmumi pēc pašvaldību finanšu izlīdzināšanas ar papildu dotācijām 1 iedz., eiro</t>
  </si>
  <si>
    <t xml:space="preserve">Novirze no  aritmetiskā vidējā </t>
  </si>
  <si>
    <t>Novirzes kvadrāts</t>
  </si>
  <si>
    <t>Svērtais novirzes kvadrāts</t>
  </si>
  <si>
    <t>Standartizētā  vērtība</t>
  </si>
  <si>
    <t>2014.gadam</t>
  </si>
  <si>
    <t>01.01.2013.</t>
  </si>
  <si>
    <t>Kopā</t>
  </si>
  <si>
    <t>Valstī vidēji</t>
  </si>
  <si>
    <t>Dispersija</t>
  </si>
  <si>
    <t>Standartnovirze</t>
  </si>
  <si>
    <t>* Provizoriskais pašvaldību finanšu izlīdzināšanas aprēķins 2014.gadam, FM dati.</t>
  </si>
  <si>
    <t>**PMLP dati</t>
  </si>
  <si>
    <t>Z0</t>
  </si>
  <si>
    <t>Standartizētā  vērtība 0</t>
  </si>
  <si>
    <t>Atbalsts</t>
  </si>
  <si>
    <t>Starpība</t>
  </si>
  <si>
    <t xml:space="preserve">Pastāvīgo iedzīvotāju skaits (0) **    </t>
  </si>
  <si>
    <t>Vērtētie ieņēmumi pēc pašvaldību finanšu izlīdzināšanas ar papildu dotācijām, eiro* (0)</t>
  </si>
  <si>
    <t>Ieņēmumu pieaugums, eiro</t>
  </si>
  <si>
    <t>Kopējie ieņēmumi ar pieauguma koeficienta faktora ietekmi, eiro</t>
  </si>
  <si>
    <t>Pieauguma koeficients:</t>
  </si>
  <si>
    <t>VBD, eur</t>
  </si>
  <si>
    <t>ES fondu finansējums (3.3.1., 4.2.2., 5.6.2.), eur</t>
  </si>
  <si>
    <t>VBD Starpība</t>
  </si>
  <si>
    <t>Teritorijas attīstības indekss</t>
  </si>
  <si>
    <t>Priekuļu novads</t>
  </si>
  <si>
    <t>Valmieras novads</t>
  </si>
  <si>
    <t>Apes novads</t>
  </si>
  <si>
    <t>Rīga</t>
  </si>
  <si>
    <t>Jelgava</t>
  </si>
  <si>
    <t>Jūrmala</t>
  </si>
  <si>
    <t>Ventspils</t>
  </si>
  <si>
    <t>Daugavpils</t>
  </si>
  <si>
    <t>Jēkabpils</t>
  </si>
  <si>
    <t>Liepāja</t>
  </si>
  <si>
    <t>Rēzekne</t>
  </si>
  <si>
    <t>Kopā:</t>
  </si>
  <si>
    <t>Variants (ar soli 1,000) 4 grupas</t>
  </si>
  <si>
    <t>Variants (ar soli 0,500) 5 grupas</t>
  </si>
  <si>
    <t>Variants (ar soli 0,500) 4 grupas</t>
  </si>
  <si>
    <t>Variants (ar soli 1,000), 5 grupas</t>
  </si>
  <si>
    <t xml:space="preserve">Vvariants (ar soli 0,700) 4 grupas </t>
  </si>
  <si>
    <t>&lt; (-1,0)</t>
  </si>
  <si>
    <t>≥ (-1,0) – 0,0 &lt;</t>
  </si>
  <si>
    <t>≥ 0,0 – 1,0 &lt;</t>
  </si>
  <si>
    <t>≥ 1,0 – 2,0 &lt;</t>
  </si>
  <si>
    <t>≥ 2,0</t>
  </si>
  <si>
    <t>N.p.k.</t>
  </si>
  <si>
    <t>Valsts budžeta dotācija (%)</t>
  </si>
  <si>
    <t>Valsts budžeta dotācijas likmes</t>
  </si>
  <si>
    <t>Vertēto ieņēmumu standartizēta vērtības intervāls</t>
  </si>
  <si>
    <t>Pašvaldība</t>
  </si>
  <si>
    <t>Pašvaldību skaits valsts budžeta dotācijas intervālos</t>
  </si>
  <si>
    <t>Vērtēto IIN ieņēmumi  pašvaldībām 2016. gadā, euro</t>
  </si>
  <si>
    <t xml:space="preserve">Pastāvīgo iedzīvotāju skaits 2015.gadā *    </t>
  </si>
  <si>
    <t>* Iedzīvotāju skaits uz 01.01.2015. (PMLP dati)</t>
  </si>
  <si>
    <t>Vērtētie  ieņēmumi uz 1 iedzīvotāju 2015. gadā, euro</t>
  </si>
  <si>
    <t>Standartizētā  vērtība 2016. gadā</t>
  </si>
  <si>
    <t>VBD likmes 2016. gadā</t>
  </si>
  <si>
    <r>
      <t xml:space="preserve">Pašvaldību budžeta kapacitātes rādītājs 2016.gadā 
</t>
    </r>
    <r>
      <rPr>
        <sz val="10"/>
        <rFont val="Times New Roman"/>
        <family val="1"/>
        <charset val="186"/>
      </rPr>
      <t>(Saskaņā ar 2015.gada 27.janvāra Ministru kabineta noteikumiem Nr.42 "Noteikumi par kritērijiem un kārtību valsts budžeta dotācijas piešķiršanai pašvaldībām 
ES struktūrfondu un Kohēzijas fonda 2014.–2020.gada plānošanas periodā līdzfinansēto projektu īstenošanai")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</si>
</sst>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"/>
    <numFmt numFmtId="166" formatCode="0.0"/>
    <numFmt numFmtId="167" formatCode="0.0000"/>
    <numFmt numFmtId="168" formatCode="_-* #,##0_-;\-* #,##0_-;_-* &quot;-&quot;??_-;_-@_-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u/>
      <sz val="9.9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6" fillId="0" borderId="0" xfId="0" applyFont="1"/>
    <xf numFmtId="0" fontId="5" fillId="0" borderId="0" xfId="0" applyFont="1"/>
    <xf numFmtId="0" fontId="11" fillId="0" borderId="0" xfId="0" applyFont="1" applyFill="1"/>
    <xf numFmtId="0" fontId="5" fillId="0" borderId="0" xfId="0" applyFont="1" applyFill="1"/>
    <xf numFmtId="49" fontId="8" fillId="0" borderId="4" xfId="1" applyNumberFormat="1" applyFont="1" applyFill="1" applyBorder="1" applyAlignment="1">
      <alignment horizontal="center"/>
    </xf>
    <xf numFmtId="49" fontId="8" fillId="0" borderId="7" xfId="1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3" fillId="0" borderId="0" xfId="0" applyFont="1"/>
    <xf numFmtId="0" fontId="13" fillId="0" borderId="11" xfId="0" applyFont="1" applyBorder="1" applyAlignment="1">
      <alignment wrapText="1"/>
    </xf>
    <xf numFmtId="0" fontId="12" fillId="0" borderId="12" xfId="0" applyFont="1" applyBorder="1" applyAlignment="1">
      <alignment horizontal="center"/>
    </xf>
    <xf numFmtId="0" fontId="14" fillId="0" borderId="0" xfId="0" applyFont="1"/>
    <xf numFmtId="0" fontId="5" fillId="0" borderId="1" xfId="0" applyFont="1" applyBorder="1"/>
    <xf numFmtId="0" fontId="4" fillId="0" borderId="0" xfId="0" applyFont="1"/>
    <xf numFmtId="0" fontId="8" fillId="0" borderId="17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1" fontId="10" fillId="0" borderId="17" xfId="0" applyNumberFormat="1" applyFont="1" applyFill="1" applyBorder="1" applyAlignment="1">
      <alignment horizontal="center" vertical="top" wrapText="1"/>
    </xf>
    <xf numFmtId="2" fontId="10" fillId="0" borderId="18" xfId="0" applyNumberFormat="1" applyFont="1" applyFill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5" fillId="0" borderId="17" xfId="0" applyFont="1" applyBorder="1"/>
    <xf numFmtId="1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8" fillId="0" borderId="4" xfId="0" applyFont="1" applyFill="1" applyBorder="1"/>
    <xf numFmtId="0" fontId="10" fillId="0" borderId="3" xfId="0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indent="1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1" fontId="4" fillId="0" borderId="1" xfId="0" applyNumberFormat="1" applyFont="1" applyBorder="1"/>
    <xf numFmtId="0" fontId="11" fillId="0" borderId="1" xfId="0" applyFont="1" applyFill="1" applyBorder="1"/>
    <xf numFmtId="0" fontId="5" fillId="0" borderId="1" xfId="0" applyFont="1" applyFill="1" applyBorder="1"/>
    <xf numFmtId="0" fontId="10" fillId="0" borderId="17" xfId="0" applyFont="1" applyFill="1" applyBorder="1" applyAlignment="1">
      <alignment horizontal="center" vertical="top" wrapText="1"/>
    </xf>
    <xf numFmtId="0" fontId="5" fillId="0" borderId="7" xfId="0" applyFont="1" applyFill="1" applyBorder="1"/>
    <xf numFmtId="9" fontId="5" fillId="0" borderId="17" xfId="0" applyNumberFormat="1" applyFont="1" applyBorder="1"/>
    <xf numFmtId="9" fontId="0" fillId="0" borderId="0" xfId="0" applyNumberFormat="1"/>
    <xf numFmtId="9" fontId="5" fillId="0" borderId="0" xfId="3" applyFont="1"/>
    <xf numFmtId="166" fontId="0" fillId="0" borderId="0" xfId="0" applyNumberFormat="1"/>
    <xf numFmtId="3" fontId="4" fillId="4" borderId="1" xfId="0" applyNumberFormat="1" applyFont="1" applyFill="1" applyBorder="1" applyAlignment="1">
      <alignment horizontal="right"/>
    </xf>
    <xf numFmtId="164" fontId="4" fillId="4" borderId="3" xfId="4" applyFont="1" applyFill="1" applyBorder="1"/>
    <xf numFmtId="164" fontId="4" fillId="0" borderId="3" xfId="4" applyFont="1" applyFill="1" applyBorder="1"/>
    <xf numFmtId="164" fontId="4" fillId="0" borderId="1" xfId="4" applyFont="1" applyBorder="1" applyAlignment="1">
      <alignment horizontal="right" wrapText="1"/>
    </xf>
    <xf numFmtId="164" fontId="4" fillId="4" borderId="1" xfId="4" applyFont="1" applyFill="1" applyBorder="1" applyAlignment="1">
      <alignment horizontal="right" wrapText="1"/>
    </xf>
    <xf numFmtId="164" fontId="4" fillId="0" borderId="3" xfId="4" applyFont="1" applyBorder="1"/>
    <xf numFmtId="164" fontId="4" fillId="0" borderId="1" xfId="4" applyFont="1" applyBorder="1"/>
    <xf numFmtId="164" fontId="4" fillId="0" borderId="1" xfId="4" applyFont="1" applyFill="1" applyBorder="1"/>
    <xf numFmtId="164" fontId="5" fillId="0" borderId="1" xfId="4" applyFont="1" applyFill="1" applyBorder="1"/>
    <xf numFmtId="164" fontId="5" fillId="0" borderId="1" xfId="4" applyFont="1" applyBorder="1" applyAlignment="1">
      <alignment horizontal="right" wrapText="1"/>
    </xf>
    <xf numFmtId="164" fontId="5" fillId="0" borderId="1" xfId="4" applyFont="1" applyBorder="1"/>
    <xf numFmtId="164" fontId="5" fillId="0" borderId="1" xfId="4" applyFont="1" applyFill="1" applyBorder="1" applyAlignment="1">
      <alignment horizontal="right" wrapText="1"/>
    </xf>
    <xf numFmtId="164" fontId="4" fillId="3" borderId="3" xfId="4" applyFont="1" applyFill="1" applyBorder="1"/>
    <xf numFmtId="1" fontId="10" fillId="3" borderId="17" xfId="0" applyNumberFormat="1" applyFont="1" applyFill="1" applyBorder="1" applyAlignment="1">
      <alignment horizontal="center" vertical="top" wrapText="1"/>
    </xf>
    <xf numFmtId="1" fontId="10" fillId="3" borderId="1" xfId="0" applyNumberFormat="1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64" fontId="15" fillId="0" borderId="1" xfId="4" applyFont="1" applyBorder="1"/>
    <xf numFmtId="164" fontId="0" fillId="0" borderId="0" xfId="0" applyNumberFormat="1"/>
    <xf numFmtId="164" fontId="18" fillId="0" borderId="0" xfId="0" applyNumberFormat="1" applyFont="1"/>
    <xf numFmtId="164" fontId="9" fillId="0" borderId="17" xfId="4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4" fontId="2" fillId="7" borderId="1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0" fillId="0" borderId="23" xfId="0" applyBorder="1" applyAlignment="1">
      <alignment horizontal="left" vertical="top" wrapText="1"/>
    </xf>
    <xf numFmtId="165" fontId="0" fillId="0" borderId="0" xfId="0" applyNumberFormat="1" applyAlignment="1">
      <alignment horizontal="right"/>
    </xf>
    <xf numFmtId="165" fontId="0" fillId="0" borderId="23" xfId="0" applyNumberFormat="1" applyBorder="1" applyAlignment="1">
      <alignment horizontal="right" wrapText="1"/>
    </xf>
    <xf numFmtId="164" fontId="9" fillId="0" borderId="21" xfId="4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right" vertical="center"/>
    </xf>
    <xf numFmtId="164" fontId="18" fillId="4" borderId="22" xfId="0" applyNumberFormat="1" applyFont="1" applyFill="1" applyBorder="1"/>
    <xf numFmtId="0" fontId="5" fillId="0" borderId="0" xfId="0" applyFont="1" applyBorder="1"/>
    <xf numFmtId="0" fontId="10" fillId="0" borderId="0" xfId="0" applyFont="1" applyFill="1" applyBorder="1" applyAlignment="1">
      <alignment horizontal="center" vertical="top" wrapText="1"/>
    </xf>
    <xf numFmtId="9" fontId="5" fillId="0" borderId="1" xfId="3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166" fontId="4" fillId="0" borderId="7" xfId="0" applyNumberFormat="1" applyFont="1" applyBorder="1"/>
    <xf numFmtId="3" fontId="4" fillId="0" borderId="16" xfId="0" applyNumberFormat="1" applyFont="1" applyBorder="1" applyAlignment="1">
      <alignment horizontal="right"/>
    </xf>
    <xf numFmtId="166" fontId="4" fillId="0" borderId="5" xfId="0" applyNumberFormat="1" applyFont="1" applyBorder="1"/>
    <xf numFmtId="0" fontId="4" fillId="0" borderId="0" xfId="0" applyFont="1" applyBorder="1"/>
    <xf numFmtId="9" fontId="5" fillId="0" borderId="1" xfId="3" applyFont="1" applyFill="1" applyBorder="1"/>
    <xf numFmtId="0" fontId="13" fillId="0" borderId="20" xfId="0" applyFont="1" applyFill="1" applyBorder="1" applyAlignment="1">
      <alignment horizontal="center" vertical="center"/>
    </xf>
    <xf numFmtId="0" fontId="13" fillId="0" borderId="0" xfId="0" applyFont="1" applyBorder="1"/>
    <xf numFmtId="0" fontId="2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2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center"/>
    </xf>
    <xf numFmtId="0" fontId="5" fillId="0" borderId="0" xfId="0" applyFont="1" applyFill="1" applyBorder="1"/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1" fontId="10" fillId="0" borderId="3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/>
    </xf>
    <xf numFmtId="0" fontId="5" fillId="0" borderId="3" xfId="0" applyFont="1" applyBorder="1"/>
    <xf numFmtId="2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0" fillId="0" borderId="0" xfId="0" applyFont="1" applyAlignment="1"/>
    <xf numFmtId="0" fontId="12" fillId="0" borderId="9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0" fillId="0" borderId="0" xfId="0" applyAlignment="1"/>
    <xf numFmtId="0" fontId="21" fillId="0" borderId="0" xfId="0" applyFont="1" applyFill="1" applyBorder="1" applyAlignment="1">
      <alignment vertical="top" wrapText="1"/>
    </xf>
    <xf numFmtId="0" fontId="12" fillId="0" borderId="24" xfId="0" applyFont="1" applyFill="1" applyBorder="1" applyAlignment="1">
      <alignment wrapText="1"/>
    </xf>
    <xf numFmtId="0" fontId="12" fillId="0" borderId="25" xfId="0" applyFont="1" applyFill="1" applyBorder="1" applyAlignment="1">
      <alignment wrapText="1"/>
    </xf>
    <xf numFmtId="0" fontId="12" fillId="0" borderId="26" xfId="0" applyFont="1" applyFill="1" applyBorder="1" applyAlignment="1">
      <alignment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168" fontId="5" fillId="0" borderId="3" xfId="4" applyNumberFormat="1" applyFont="1" applyBorder="1"/>
    <xf numFmtId="168" fontId="5" fillId="0" borderId="1" xfId="4" applyNumberFormat="1" applyFont="1" applyBorder="1"/>
    <xf numFmtId="168" fontId="4" fillId="0" borderId="1" xfId="4" applyNumberFormat="1" applyFont="1" applyBorder="1"/>
    <xf numFmtId="168" fontId="5" fillId="0" borderId="3" xfId="4" applyNumberFormat="1" applyFont="1" applyFill="1" applyBorder="1"/>
    <xf numFmtId="168" fontId="5" fillId="0" borderId="1" xfId="4" applyNumberFormat="1" applyFont="1" applyBorder="1" applyAlignment="1">
      <alignment horizontal="right" wrapText="1"/>
    </xf>
    <xf numFmtId="168" fontId="5" fillId="0" borderId="1" xfId="4" applyNumberFormat="1" applyFont="1" applyFill="1" applyBorder="1"/>
    <xf numFmtId="168" fontId="4" fillId="0" borderId="1" xfId="4" applyNumberFormat="1" applyFont="1" applyFill="1" applyBorder="1"/>
    <xf numFmtId="168" fontId="4" fillId="0" borderId="1" xfId="4" applyNumberFormat="1" applyFont="1" applyBorder="1" applyAlignment="1">
      <alignment horizontal="right" wrapText="1"/>
    </xf>
    <xf numFmtId="168" fontId="5" fillId="0" borderId="1" xfId="4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166" fontId="4" fillId="0" borderId="0" xfId="0" applyNumberFormat="1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9" fontId="4" fillId="4" borderId="2" xfId="3" applyFont="1" applyFill="1" applyBorder="1" applyAlignment="1">
      <alignment horizontal="center" vertical="center" wrapText="1"/>
    </xf>
    <xf numFmtId="9" fontId="4" fillId="4" borderId="2" xfId="3" applyFont="1" applyFill="1" applyBorder="1" applyAlignment="1">
      <alignment horizontal="center" vertical="center"/>
    </xf>
    <xf numFmtId="0" fontId="10" fillId="0" borderId="4" xfId="0" applyFont="1" applyFill="1" applyBorder="1"/>
    <xf numFmtId="166" fontId="5" fillId="0" borderId="0" xfId="0" applyNumberFormat="1" applyFont="1"/>
    <xf numFmtId="49" fontId="10" fillId="0" borderId="4" xfId="1" applyNumberFormat="1" applyFont="1" applyFill="1" applyBorder="1" applyAlignment="1">
      <alignment horizontal="center"/>
    </xf>
    <xf numFmtId="0" fontId="10" fillId="7" borderId="3" xfId="0" applyFont="1" applyFill="1" applyBorder="1" applyAlignment="1">
      <alignment horizontal="left"/>
    </xf>
    <xf numFmtId="167" fontId="5" fillId="0" borderId="1" xfId="0" applyNumberFormat="1" applyFont="1" applyBorder="1"/>
    <xf numFmtId="0" fontId="10" fillId="6" borderId="1" xfId="0" applyFont="1" applyFill="1" applyBorder="1" applyAlignment="1">
      <alignment horizontal="left"/>
    </xf>
    <xf numFmtId="49" fontId="10" fillId="0" borderId="7" xfId="1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/>
    </xf>
    <xf numFmtId="164" fontId="5" fillId="0" borderId="0" xfId="0" applyNumberFormat="1" applyFont="1"/>
    <xf numFmtId="0" fontId="9" fillId="5" borderId="1" xfId="0" applyFont="1" applyFill="1" applyBorder="1" applyAlignment="1">
      <alignment horizontal="left"/>
    </xf>
    <xf numFmtId="4" fontId="10" fillId="7" borderId="1" xfId="0" applyNumberFormat="1" applyFont="1" applyFill="1" applyBorder="1" applyAlignment="1">
      <alignment horizontal="left"/>
    </xf>
    <xf numFmtId="166" fontId="5" fillId="0" borderId="0" xfId="0" applyNumberFormat="1" applyFont="1" applyFill="1"/>
    <xf numFmtId="0" fontId="10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164" fontId="4" fillId="0" borderId="0" xfId="0" applyNumberFormat="1" applyFont="1"/>
    <xf numFmtId="3" fontId="4" fillId="0" borderId="1" xfId="0" applyNumberFormat="1" applyFont="1" applyBorder="1"/>
    <xf numFmtId="0" fontId="6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wrapText="1"/>
    </xf>
    <xf numFmtId="0" fontId="22" fillId="0" borderId="12" xfId="0" applyFont="1" applyFill="1" applyBorder="1" applyAlignment="1">
      <alignment horizontal="center" vertical="top" wrapText="1"/>
    </xf>
    <xf numFmtId="168" fontId="10" fillId="0" borderId="1" xfId="4" applyNumberFormat="1" applyFont="1" applyBorder="1"/>
    <xf numFmtId="0" fontId="9" fillId="0" borderId="6" xfId="0" applyFont="1" applyBorder="1" applyAlignment="1">
      <alignment horizontal="center" vertical="center" wrapText="1"/>
    </xf>
    <xf numFmtId="0" fontId="10" fillId="0" borderId="0" xfId="5" applyFont="1" applyAlignment="1" applyProtection="1">
      <alignment horizontal="left"/>
    </xf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</cellXfs>
  <cellStyles count="6">
    <cellStyle name="Comma" xfId="4" builtinId="3"/>
    <cellStyle name="Hyperlink" xfId="5" builtinId="8"/>
    <cellStyle name="Normal" xfId="0" builtinId="0"/>
    <cellStyle name="Normal 2" xfId="2"/>
    <cellStyle name="Normal 3" xfId="1"/>
    <cellStyle name="Percent" xfId="3" builtinId="5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</xdr:colOff>
      <xdr:row>126</xdr:row>
      <xdr:rowOff>45720</xdr:rowOff>
    </xdr:from>
    <xdr:to>
      <xdr:col>6</xdr:col>
      <xdr:colOff>1104900</xdr:colOff>
      <xdr:row>127</xdr:row>
      <xdr:rowOff>152400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5945" y="25534620"/>
          <a:ext cx="982980" cy="2971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6</xdr:col>
      <xdr:colOff>323850</xdr:colOff>
      <xdr:row>125</xdr:row>
      <xdr:rowOff>57150</xdr:rowOff>
    </xdr:from>
    <xdr:to>
      <xdr:col>7</xdr:col>
      <xdr:colOff>0</xdr:colOff>
      <xdr:row>127</xdr:row>
      <xdr:rowOff>142875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5022175"/>
          <a:ext cx="962025" cy="466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</xdr:row>
          <xdr:rowOff>66675</xdr:rowOff>
        </xdr:from>
        <xdr:to>
          <xdr:col>10</xdr:col>
          <xdr:colOff>714375</xdr:colOff>
          <xdr:row>3</xdr:row>
          <xdr:rowOff>504825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</xdr:row>
          <xdr:rowOff>123825</xdr:rowOff>
        </xdr:from>
        <xdr:to>
          <xdr:col>9</xdr:col>
          <xdr:colOff>971550</xdr:colOff>
          <xdr:row>3</xdr:row>
          <xdr:rowOff>504825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</xdr:row>
          <xdr:rowOff>38100</xdr:rowOff>
        </xdr:from>
        <xdr:to>
          <xdr:col>11</xdr:col>
          <xdr:colOff>600075</xdr:colOff>
          <xdr:row>3</xdr:row>
          <xdr:rowOff>476250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</xdr:row>
          <xdr:rowOff>66675</xdr:rowOff>
        </xdr:from>
        <xdr:to>
          <xdr:col>8</xdr:col>
          <xdr:colOff>800100</xdr:colOff>
          <xdr:row>3</xdr:row>
          <xdr:rowOff>438150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</xdr:row>
          <xdr:rowOff>76200</xdr:rowOff>
        </xdr:from>
        <xdr:to>
          <xdr:col>14</xdr:col>
          <xdr:colOff>0</xdr:colOff>
          <xdr:row>3</xdr:row>
          <xdr:rowOff>504825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</xdr:row>
          <xdr:rowOff>85725</xdr:rowOff>
        </xdr:from>
        <xdr:to>
          <xdr:col>12</xdr:col>
          <xdr:colOff>981075</xdr:colOff>
          <xdr:row>3</xdr:row>
          <xdr:rowOff>504825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</xdr:row>
          <xdr:rowOff>152400</xdr:rowOff>
        </xdr:from>
        <xdr:to>
          <xdr:col>6</xdr:col>
          <xdr:colOff>876300</xdr:colOff>
          <xdr:row>3</xdr:row>
          <xdr:rowOff>409575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124</xdr:row>
          <xdr:rowOff>38100</xdr:rowOff>
        </xdr:from>
        <xdr:to>
          <xdr:col>7</xdr:col>
          <xdr:colOff>0</xdr:colOff>
          <xdr:row>126</xdr:row>
          <xdr:rowOff>38100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66675</xdr:rowOff>
        </xdr:from>
        <xdr:to>
          <xdr:col>7</xdr:col>
          <xdr:colOff>800100</xdr:colOff>
          <xdr:row>3</xdr:row>
          <xdr:rowOff>438150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4"/>
  <sheetViews>
    <sheetView tabSelected="1" view="pageBreakPreview" zoomScale="85" zoomScaleNormal="85" zoomScaleSheetLayoutView="85" workbookViewId="0">
      <selection activeCell="B2" sqref="B2:K2"/>
    </sheetView>
  </sheetViews>
  <sheetFormatPr defaultRowHeight="12.75" x14ac:dyDescent="0.2"/>
  <cols>
    <col min="1" max="1" width="12.5703125" style="2" customWidth="1"/>
    <col min="2" max="2" width="10.28515625" style="2" customWidth="1"/>
    <col min="3" max="3" width="18.7109375" style="2" customWidth="1"/>
    <col min="4" max="4" width="21.140625" style="2" customWidth="1"/>
    <col min="5" max="5" width="15.5703125" style="2" customWidth="1"/>
    <col min="6" max="6" width="19.42578125" style="2" customWidth="1"/>
    <col min="7" max="7" width="11.5703125" style="2" customWidth="1"/>
    <col min="8" max="8" width="13.140625" style="2" customWidth="1"/>
    <col min="9" max="9" width="19" style="2" customWidth="1"/>
    <col min="10" max="10" width="15" style="2" customWidth="1"/>
    <col min="11" max="11" width="11.28515625" style="2" customWidth="1"/>
    <col min="12" max="12" width="18.28515625" style="2" hidden="1" customWidth="1"/>
    <col min="13" max="13" width="17.140625" style="2" hidden="1" customWidth="1"/>
    <col min="14" max="16" width="9.140625" style="2"/>
    <col min="17" max="17" width="13.140625" style="2" bestFit="1" customWidth="1"/>
    <col min="18" max="16384" width="9.140625" style="2"/>
  </cols>
  <sheetData>
    <row r="2" spans="1:16" ht="48" customHeight="1" x14ac:dyDescent="0.2">
      <c r="A2" s="84"/>
      <c r="B2" s="164" t="s">
        <v>336</v>
      </c>
      <c r="C2" s="164"/>
      <c r="D2" s="164"/>
      <c r="E2" s="164"/>
      <c r="F2" s="164"/>
      <c r="G2" s="164"/>
      <c r="H2" s="164"/>
      <c r="I2" s="164"/>
      <c r="J2" s="164"/>
      <c r="K2" s="164"/>
    </row>
    <row r="3" spans="1:16" ht="57.75" hidden="1" customHeight="1" x14ac:dyDescent="0.2">
      <c r="B3" s="139"/>
      <c r="C3" s="140"/>
      <c r="D3" s="141"/>
      <c r="E3" s="140"/>
      <c r="F3" s="142" t="s">
        <v>326</v>
      </c>
      <c r="G3" s="143">
        <v>0.1</v>
      </c>
      <c r="H3" s="143">
        <v>0.15</v>
      </c>
      <c r="I3" s="143">
        <v>0.2</v>
      </c>
      <c r="J3" s="143">
        <v>0.25</v>
      </c>
      <c r="K3" s="143">
        <v>0.3</v>
      </c>
    </row>
    <row r="4" spans="1:16" ht="46.5" customHeight="1" x14ac:dyDescent="0.2">
      <c r="B4" s="88" t="s">
        <v>238</v>
      </c>
      <c r="C4" s="88" t="s">
        <v>328</v>
      </c>
      <c r="D4" s="28" t="s">
        <v>330</v>
      </c>
      <c r="E4" s="88" t="s">
        <v>331</v>
      </c>
      <c r="F4" s="114" t="s">
        <v>333</v>
      </c>
      <c r="G4" s="115" t="s">
        <v>277</v>
      </c>
      <c r="H4" s="115" t="s">
        <v>278</v>
      </c>
      <c r="I4" s="115" t="s">
        <v>279</v>
      </c>
      <c r="J4" s="115" t="s">
        <v>334</v>
      </c>
      <c r="K4" s="115" t="s">
        <v>335</v>
      </c>
      <c r="L4" s="85" t="s">
        <v>300</v>
      </c>
      <c r="M4" s="71" t="e">
        <f>#REF!</f>
        <v>#REF!</v>
      </c>
    </row>
    <row r="5" spans="1:16" ht="5.25" customHeight="1" x14ac:dyDescent="0.2">
      <c r="B5" s="45"/>
      <c r="C5" s="110"/>
      <c r="D5" s="110"/>
      <c r="E5" s="112"/>
      <c r="F5" s="111"/>
      <c r="G5" s="24"/>
      <c r="H5" s="25"/>
      <c r="I5" s="25"/>
      <c r="J5" s="30"/>
      <c r="K5" s="113"/>
    </row>
    <row r="6" spans="1:16" ht="5.25" customHeight="1" x14ac:dyDescent="0.2">
      <c r="B6" s="144"/>
      <c r="C6" s="87"/>
      <c r="D6" s="87"/>
      <c r="E6" s="33"/>
      <c r="F6" s="34"/>
      <c r="G6" s="35"/>
      <c r="H6" s="35"/>
      <c r="I6" s="35"/>
      <c r="J6" s="36"/>
      <c r="K6" s="18"/>
    </row>
    <row r="7" spans="1:16" ht="21" customHeight="1" x14ac:dyDescent="0.2">
      <c r="B7" s="144"/>
      <c r="C7" s="87"/>
      <c r="D7" s="32"/>
      <c r="E7" s="33"/>
      <c r="F7" s="34"/>
      <c r="G7" s="35"/>
      <c r="H7" s="35"/>
      <c r="I7" s="129">
        <f t="shared" ref="I7:I38" si="0">H7*E7</f>
        <v>0</v>
      </c>
      <c r="J7" s="36"/>
      <c r="K7" s="18"/>
    </row>
    <row r="8" spans="1:16" x14ac:dyDescent="0.2">
      <c r="A8" s="145"/>
      <c r="B8" s="146" t="s">
        <v>186</v>
      </c>
      <c r="C8" s="147" t="s">
        <v>61</v>
      </c>
      <c r="D8" s="131">
        <v>1089587</v>
      </c>
      <c r="E8" s="132">
        <v>3978</v>
      </c>
      <c r="F8" s="128">
        <f t="shared" ref="F8:F39" si="1">D8/E8</f>
        <v>273.90321769733532</v>
      </c>
      <c r="G8" s="129">
        <f t="shared" ref="G8:G39" si="2">F8-F$128</f>
        <v>-370.20414321927831</v>
      </c>
      <c r="H8" s="129">
        <f t="shared" ref="H8:H39" si="3">G8^2</f>
        <v>137051.10765671992</v>
      </c>
      <c r="I8" s="129">
        <f t="shared" si="0"/>
        <v>545189306.25843179</v>
      </c>
      <c r="J8" s="148">
        <f t="shared" ref="J8:J39" si="4">G8/$I$132</f>
        <v>-1.7563109153664844</v>
      </c>
      <c r="K8" s="86">
        <f t="shared" ref="K8:K39" si="5">IF(J8&lt;-1,$K$3,IF(J8&lt;0,$J$3,(IF(J8&lt;1,$I$3,(IF(J8&lt;2,$H$3,$G$3))))))</f>
        <v>0.3</v>
      </c>
    </row>
    <row r="9" spans="1:16" x14ac:dyDescent="0.2">
      <c r="A9" s="145"/>
      <c r="B9" s="146" t="s">
        <v>191</v>
      </c>
      <c r="C9" s="149" t="s">
        <v>177</v>
      </c>
      <c r="D9" s="133">
        <v>5433078</v>
      </c>
      <c r="E9" s="132">
        <v>9114</v>
      </c>
      <c r="F9" s="128">
        <f t="shared" si="1"/>
        <v>596.12442396313361</v>
      </c>
      <c r="G9" s="129">
        <f t="shared" si="2"/>
        <v>-47.982936953480021</v>
      </c>
      <c r="H9" s="129">
        <f t="shared" si="3"/>
        <v>2302.3622386816387</v>
      </c>
      <c r="I9" s="129">
        <f t="shared" si="0"/>
        <v>20983729.443344455</v>
      </c>
      <c r="J9" s="148">
        <f t="shared" si="4"/>
        <v>-0.22763914847063849</v>
      </c>
      <c r="K9" s="86">
        <f t="shared" si="5"/>
        <v>0.25</v>
      </c>
    </row>
    <row r="10" spans="1:16" x14ac:dyDescent="0.2">
      <c r="A10" s="145"/>
      <c r="B10" s="150" t="s">
        <v>192</v>
      </c>
      <c r="C10" s="151" t="s">
        <v>67</v>
      </c>
      <c r="D10" s="133">
        <v>4168085</v>
      </c>
      <c r="E10" s="132">
        <v>9658</v>
      </c>
      <c r="F10" s="128">
        <f t="shared" si="1"/>
        <v>431.56813004762893</v>
      </c>
      <c r="G10" s="129">
        <f t="shared" si="2"/>
        <v>-212.5392308689847</v>
      </c>
      <c r="H10" s="129">
        <f t="shared" si="3"/>
        <v>45172.924658379583</v>
      </c>
      <c r="I10" s="129">
        <f t="shared" si="0"/>
        <v>436280106.35062999</v>
      </c>
      <c r="J10" s="148">
        <f t="shared" si="4"/>
        <v>-1.0083219703397321</v>
      </c>
      <c r="K10" s="86">
        <f t="shared" si="5"/>
        <v>0.3</v>
      </c>
    </row>
    <row r="11" spans="1:16" x14ac:dyDescent="0.2">
      <c r="A11" s="145"/>
      <c r="B11" s="150" t="s">
        <v>193</v>
      </c>
      <c r="C11" s="151" t="s">
        <v>51</v>
      </c>
      <c r="D11" s="133">
        <v>1309345</v>
      </c>
      <c r="E11" s="132">
        <v>3018</v>
      </c>
      <c r="F11" s="128">
        <f t="shared" si="1"/>
        <v>433.84526176275682</v>
      </c>
      <c r="G11" s="129">
        <f t="shared" si="2"/>
        <v>-210.26209915385681</v>
      </c>
      <c r="H11" s="129">
        <f t="shared" si="3"/>
        <v>44210.150340586311</v>
      </c>
      <c r="I11" s="129">
        <f t="shared" si="0"/>
        <v>133426233.72788949</v>
      </c>
      <c r="J11" s="148">
        <f t="shared" si="4"/>
        <v>-0.99751887329109257</v>
      </c>
      <c r="K11" s="86">
        <f t="shared" si="5"/>
        <v>0.25</v>
      </c>
    </row>
    <row r="12" spans="1:16" x14ac:dyDescent="0.2">
      <c r="A12" s="145"/>
      <c r="B12" s="150" t="s">
        <v>198</v>
      </c>
      <c r="C12" s="151" t="s">
        <v>83</v>
      </c>
      <c r="D12" s="133">
        <v>2016130</v>
      </c>
      <c r="E12" s="132">
        <v>5536</v>
      </c>
      <c r="F12" s="128">
        <f t="shared" si="1"/>
        <v>364.18533236994222</v>
      </c>
      <c r="G12" s="129">
        <f t="shared" si="2"/>
        <v>-279.92202854667141</v>
      </c>
      <c r="H12" s="129">
        <f t="shared" si="3"/>
        <v>78356.342065683522</v>
      </c>
      <c r="I12" s="129">
        <f t="shared" si="0"/>
        <v>433780709.67562395</v>
      </c>
      <c r="J12" s="148">
        <f t="shared" si="4"/>
        <v>-1.3279973311828837</v>
      </c>
      <c r="K12" s="86">
        <f t="shared" si="5"/>
        <v>0.3</v>
      </c>
    </row>
    <row r="13" spans="1:16" x14ac:dyDescent="0.2">
      <c r="A13" s="145"/>
      <c r="B13" s="150" t="s">
        <v>211</v>
      </c>
      <c r="C13" s="151" t="s">
        <v>65</v>
      </c>
      <c r="D13" s="133">
        <v>726115</v>
      </c>
      <c r="E13" s="132">
        <v>1548</v>
      </c>
      <c r="F13" s="128">
        <f t="shared" si="1"/>
        <v>469.06653746770024</v>
      </c>
      <c r="G13" s="129">
        <f t="shared" si="2"/>
        <v>-175.04082344891339</v>
      </c>
      <c r="H13" s="129">
        <f t="shared" si="3"/>
        <v>30639.289873673668</v>
      </c>
      <c r="I13" s="129">
        <f t="shared" si="0"/>
        <v>47429620.724446841</v>
      </c>
      <c r="J13" s="148">
        <f t="shared" si="4"/>
        <v>-0.83042319889966887</v>
      </c>
      <c r="K13" s="86">
        <f t="shared" si="5"/>
        <v>0.25</v>
      </c>
    </row>
    <row r="14" spans="1:16" x14ac:dyDescent="0.2">
      <c r="A14" s="145"/>
      <c r="B14" s="150" t="s">
        <v>212</v>
      </c>
      <c r="C14" s="149" t="s">
        <v>179</v>
      </c>
      <c r="D14" s="133">
        <v>6983587</v>
      </c>
      <c r="E14" s="132">
        <v>17623</v>
      </c>
      <c r="F14" s="128">
        <f t="shared" si="1"/>
        <v>396.2768541111048</v>
      </c>
      <c r="G14" s="129">
        <f t="shared" si="2"/>
        <v>-247.83050680550883</v>
      </c>
      <c r="H14" s="129">
        <f t="shared" si="3"/>
        <v>61419.960103475358</v>
      </c>
      <c r="I14" s="129">
        <f t="shared" si="0"/>
        <v>1082403956.9035463</v>
      </c>
      <c r="J14" s="148">
        <f t="shared" si="4"/>
        <v>-1.1757497376400419</v>
      </c>
      <c r="K14" s="86">
        <f t="shared" si="5"/>
        <v>0.3</v>
      </c>
      <c r="P14" s="152"/>
    </row>
    <row r="15" spans="1:16" x14ac:dyDescent="0.2">
      <c r="A15" s="145"/>
      <c r="B15" s="150" t="s">
        <v>225</v>
      </c>
      <c r="C15" s="151" t="s">
        <v>26</v>
      </c>
      <c r="D15" s="133">
        <v>3003213</v>
      </c>
      <c r="E15" s="132">
        <v>6020</v>
      </c>
      <c r="F15" s="128">
        <f t="shared" si="1"/>
        <v>498.87259136212623</v>
      </c>
      <c r="G15" s="129">
        <f t="shared" si="2"/>
        <v>-145.2347695544874</v>
      </c>
      <c r="H15" s="129">
        <f t="shared" si="3"/>
        <v>21093.138287545062</v>
      </c>
      <c r="I15" s="129">
        <f t="shared" si="0"/>
        <v>126980692.49102128</v>
      </c>
      <c r="J15" s="148">
        <f t="shared" si="4"/>
        <v>-0.68901825042026998</v>
      </c>
      <c r="K15" s="86">
        <f t="shared" si="5"/>
        <v>0.25</v>
      </c>
    </row>
    <row r="16" spans="1:16" x14ac:dyDescent="0.2">
      <c r="A16" s="145"/>
      <c r="B16" s="150" t="s">
        <v>227</v>
      </c>
      <c r="C16" s="151" t="s">
        <v>236</v>
      </c>
      <c r="D16" s="133">
        <v>1490982</v>
      </c>
      <c r="E16" s="132">
        <v>3909</v>
      </c>
      <c r="F16" s="128">
        <f t="shared" si="1"/>
        <v>381.4228702993093</v>
      </c>
      <c r="G16" s="129">
        <f t="shared" si="2"/>
        <v>-262.68449061730433</v>
      </c>
      <c r="H16" s="129">
        <f t="shared" si="3"/>
        <v>69003.141610872655</v>
      </c>
      <c r="I16" s="129">
        <f t="shared" si="0"/>
        <v>269733280.55690122</v>
      </c>
      <c r="J16" s="148">
        <f t="shared" si="4"/>
        <v>-1.2462195429708833</v>
      </c>
      <c r="K16" s="86">
        <f t="shared" si="5"/>
        <v>0.3</v>
      </c>
    </row>
    <row r="17" spans="1:11" x14ac:dyDescent="0.2">
      <c r="A17" s="145"/>
      <c r="B17" s="150" t="s">
        <v>60</v>
      </c>
      <c r="C17" s="151" t="s">
        <v>41</v>
      </c>
      <c r="D17" s="133">
        <v>3490976</v>
      </c>
      <c r="E17" s="132">
        <v>7762</v>
      </c>
      <c r="F17" s="128">
        <f t="shared" si="1"/>
        <v>449.75212574078847</v>
      </c>
      <c r="G17" s="129">
        <f t="shared" si="2"/>
        <v>-194.35523517582516</v>
      </c>
      <c r="H17" s="129">
        <f t="shared" si="3"/>
        <v>37773.957440250306</v>
      </c>
      <c r="I17" s="129">
        <f t="shared" si="0"/>
        <v>293201457.65122288</v>
      </c>
      <c r="J17" s="148">
        <f t="shared" si="4"/>
        <v>-0.92205402681226989</v>
      </c>
      <c r="K17" s="86">
        <f t="shared" si="5"/>
        <v>0.25</v>
      </c>
    </row>
    <row r="18" spans="1:11" x14ac:dyDescent="0.2">
      <c r="A18" s="145"/>
      <c r="B18" s="150" t="s">
        <v>176</v>
      </c>
      <c r="C18" s="151" t="s">
        <v>127</v>
      </c>
      <c r="D18" s="133">
        <v>10223733</v>
      </c>
      <c r="E18" s="132">
        <v>10714</v>
      </c>
      <c r="F18" s="128">
        <f t="shared" si="1"/>
        <v>954.24052641403773</v>
      </c>
      <c r="G18" s="129">
        <f t="shared" si="2"/>
        <v>310.1331654974241</v>
      </c>
      <c r="H18" s="129">
        <f t="shared" si="3"/>
        <v>96182.580341452645</v>
      </c>
      <c r="I18" s="129">
        <f t="shared" si="0"/>
        <v>1030500165.7783237</v>
      </c>
      <c r="J18" s="148">
        <f t="shared" si="4"/>
        <v>1.4713240620261154</v>
      </c>
      <c r="K18" s="86">
        <f t="shared" si="5"/>
        <v>0.15</v>
      </c>
    </row>
    <row r="19" spans="1:11" x14ac:dyDescent="0.2">
      <c r="A19" s="145"/>
      <c r="B19" s="150" t="s">
        <v>66</v>
      </c>
      <c r="C19" s="151" t="s">
        <v>129</v>
      </c>
      <c r="D19" s="133">
        <v>10442899</v>
      </c>
      <c r="E19" s="132">
        <v>10318</v>
      </c>
      <c r="F19" s="128">
        <f t="shared" si="1"/>
        <v>1012.1049622019772</v>
      </c>
      <c r="G19" s="129">
        <f t="shared" si="2"/>
        <v>367.99760128536354</v>
      </c>
      <c r="H19" s="129">
        <f t="shared" si="3"/>
        <v>135422.23455178141</v>
      </c>
      <c r="I19" s="129">
        <f t="shared" si="0"/>
        <v>1397286616.1052806</v>
      </c>
      <c r="J19" s="148">
        <f t="shared" si="4"/>
        <v>1.7458427081496546</v>
      </c>
      <c r="K19" s="86">
        <f t="shared" si="5"/>
        <v>0.15</v>
      </c>
    </row>
    <row r="20" spans="1:11" x14ac:dyDescent="0.2">
      <c r="A20" s="145"/>
      <c r="B20" s="150" t="s">
        <v>50</v>
      </c>
      <c r="C20" s="151" t="s">
        <v>115</v>
      </c>
      <c r="D20" s="133">
        <v>3772967</v>
      </c>
      <c r="E20" s="132">
        <v>5680</v>
      </c>
      <c r="F20" s="128">
        <f t="shared" si="1"/>
        <v>664.25475352112676</v>
      </c>
      <c r="G20" s="129">
        <f t="shared" si="2"/>
        <v>20.147392604513129</v>
      </c>
      <c r="H20" s="129">
        <f t="shared" si="3"/>
        <v>405.91742876039035</v>
      </c>
      <c r="I20" s="129">
        <f t="shared" si="0"/>
        <v>2305610.995359017</v>
      </c>
      <c r="J20" s="148">
        <f t="shared" si="4"/>
        <v>9.5582629734430588E-2</v>
      </c>
      <c r="K20" s="86">
        <f t="shared" si="5"/>
        <v>0.2</v>
      </c>
    </row>
    <row r="21" spans="1:11" x14ac:dyDescent="0.2">
      <c r="A21" s="145"/>
      <c r="B21" s="150" t="s">
        <v>82</v>
      </c>
      <c r="C21" s="151" t="s">
        <v>14</v>
      </c>
      <c r="D21" s="133">
        <v>444288</v>
      </c>
      <c r="E21" s="132">
        <v>1209</v>
      </c>
      <c r="F21" s="128">
        <f t="shared" si="1"/>
        <v>367.48387096774195</v>
      </c>
      <c r="G21" s="129">
        <f t="shared" si="2"/>
        <v>-276.62348994887168</v>
      </c>
      <c r="H21" s="129">
        <f t="shared" si="3"/>
        <v>76520.555191493506</v>
      </c>
      <c r="I21" s="129">
        <f t="shared" si="0"/>
        <v>92513351.226515651</v>
      </c>
      <c r="J21" s="148">
        <f t="shared" si="4"/>
        <v>-1.3123485075535872</v>
      </c>
      <c r="K21" s="86">
        <f t="shared" si="5"/>
        <v>0.3</v>
      </c>
    </row>
    <row r="22" spans="1:11" x14ac:dyDescent="0.2">
      <c r="A22" s="145"/>
      <c r="B22" s="150" t="s">
        <v>64</v>
      </c>
      <c r="C22" s="149" t="s">
        <v>181</v>
      </c>
      <c r="D22" s="133">
        <v>5301491</v>
      </c>
      <c r="E22" s="132">
        <v>14257</v>
      </c>
      <c r="F22" s="128">
        <f t="shared" si="1"/>
        <v>371.85179210212527</v>
      </c>
      <c r="G22" s="129">
        <f t="shared" si="2"/>
        <v>-272.25556881448836</v>
      </c>
      <c r="H22" s="129">
        <f t="shared" si="3"/>
        <v>74123.094750500604</v>
      </c>
      <c r="I22" s="129">
        <f t="shared" si="0"/>
        <v>1056772961.8578871</v>
      </c>
      <c r="J22" s="148">
        <f t="shared" si="4"/>
        <v>-1.2916263527471417</v>
      </c>
      <c r="K22" s="86">
        <f t="shared" si="5"/>
        <v>0.3</v>
      </c>
    </row>
    <row r="23" spans="1:11" x14ac:dyDescent="0.2">
      <c r="A23" s="145"/>
      <c r="B23" s="150" t="s">
        <v>178</v>
      </c>
      <c r="C23" s="151" t="s">
        <v>183</v>
      </c>
      <c r="D23" s="133">
        <v>13771785</v>
      </c>
      <c r="E23" s="132">
        <v>26016</v>
      </c>
      <c r="F23" s="128">
        <f t="shared" si="1"/>
        <v>529.35827952029524</v>
      </c>
      <c r="G23" s="129">
        <f t="shared" si="2"/>
        <v>-114.74908139631839</v>
      </c>
      <c r="H23" s="129">
        <f t="shared" si="3"/>
        <v>13167.351681298904</v>
      </c>
      <c r="I23" s="129">
        <f t="shared" si="0"/>
        <v>342561821.34067225</v>
      </c>
      <c r="J23" s="148">
        <f t="shared" si="4"/>
        <v>-0.54438900232744958</v>
      </c>
      <c r="K23" s="86">
        <f t="shared" si="5"/>
        <v>0.25</v>
      </c>
    </row>
    <row r="24" spans="1:11" x14ac:dyDescent="0.2">
      <c r="A24" s="145"/>
      <c r="B24" s="150" t="s">
        <v>25</v>
      </c>
      <c r="C24" s="151" t="s">
        <v>164</v>
      </c>
      <c r="D24" s="133">
        <v>1863205</v>
      </c>
      <c r="E24" s="132">
        <v>3373</v>
      </c>
      <c r="F24" s="128">
        <f t="shared" si="1"/>
        <v>552.38808182626747</v>
      </c>
      <c r="G24" s="129">
        <f t="shared" si="2"/>
        <v>-91.719279090346163</v>
      </c>
      <c r="H24" s="129">
        <f t="shared" si="3"/>
        <v>8412.4261568528109</v>
      </c>
      <c r="I24" s="129">
        <f t="shared" si="0"/>
        <v>28375113.427064531</v>
      </c>
      <c r="J24" s="148">
        <f t="shared" si="4"/>
        <v>-0.43513173465620825</v>
      </c>
      <c r="K24" s="86">
        <f t="shared" si="5"/>
        <v>0.25</v>
      </c>
    </row>
    <row r="25" spans="1:11" x14ac:dyDescent="0.2">
      <c r="A25" s="145"/>
      <c r="B25" s="150" t="s">
        <v>10</v>
      </c>
      <c r="C25" s="151" t="s">
        <v>146</v>
      </c>
      <c r="D25" s="133">
        <v>3036028</v>
      </c>
      <c r="E25" s="132">
        <v>6468</v>
      </c>
      <c r="F25" s="128">
        <f t="shared" si="1"/>
        <v>469.39208410636979</v>
      </c>
      <c r="G25" s="129">
        <f t="shared" si="2"/>
        <v>-174.71527681024384</v>
      </c>
      <c r="H25" s="129">
        <f t="shared" si="3"/>
        <v>30525.427950880126</v>
      </c>
      <c r="I25" s="129">
        <f t="shared" si="0"/>
        <v>197438467.98629266</v>
      </c>
      <c r="J25" s="148">
        <f t="shared" si="4"/>
        <v>-0.82887875072039086</v>
      </c>
      <c r="K25" s="86">
        <f t="shared" si="5"/>
        <v>0.25</v>
      </c>
    </row>
    <row r="26" spans="1:11" x14ac:dyDescent="0.2">
      <c r="A26" s="145"/>
      <c r="B26" s="150" t="s">
        <v>40</v>
      </c>
      <c r="C26" s="151" t="s">
        <v>166</v>
      </c>
      <c r="D26" s="133">
        <v>3896886</v>
      </c>
      <c r="E26" s="132">
        <v>8083</v>
      </c>
      <c r="F26" s="128">
        <f t="shared" si="1"/>
        <v>482.1088704688853</v>
      </c>
      <c r="G26" s="129">
        <f t="shared" si="2"/>
        <v>-161.99849044772833</v>
      </c>
      <c r="H26" s="129">
        <f t="shared" si="3"/>
        <v>26243.510907342727</v>
      </c>
      <c r="I26" s="129">
        <f t="shared" si="0"/>
        <v>212126298.66405126</v>
      </c>
      <c r="J26" s="148">
        <f t="shared" si="4"/>
        <v>-0.76854817067164072</v>
      </c>
      <c r="K26" s="86">
        <f t="shared" si="5"/>
        <v>0.25</v>
      </c>
    </row>
    <row r="27" spans="1:11" x14ac:dyDescent="0.2">
      <c r="A27" s="145"/>
      <c r="B27" s="150" t="s">
        <v>126</v>
      </c>
      <c r="C27" s="151" t="s">
        <v>131</v>
      </c>
      <c r="D27" s="133">
        <v>6738156</v>
      </c>
      <c r="E27" s="132">
        <v>6909</v>
      </c>
      <c r="F27" s="128">
        <f t="shared" si="1"/>
        <v>975.27225358228395</v>
      </c>
      <c r="G27" s="129">
        <f t="shared" si="2"/>
        <v>331.16489266567032</v>
      </c>
      <c r="H27" s="129">
        <f t="shared" si="3"/>
        <v>109670.18613426495</v>
      </c>
      <c r="I27" s="129">
        <f t="shared" si="0"/>
        <v>757711316.00163651</v>
      </c>
      <c r="J27" s="148">
        <f t="shared" si="4"/>
        <v>1.5711021241336525</v>
      </c>
      <c r="K27" s="86">
        <f t="shared" si="5"/>
        <v>0.15</v>
      </c>
    </row>
    <row r="28" spans="1:11" x14ac:dyDescent="0.2">
      <c r="A28" s="145"/>
      <c r="B28" s="150" t="s">
        <v>128</v>
      </c>
      <c r="C28" s="151" t="s">
        <v>93</v>
      </c>
      <c r="D28" s="133">
        <v>1221606</v>
      </c>
      <c r="E28" s="132">
        <v>2842</v>
      </c>
      <c r="F28" s="128">
        <f t="shared" si="1"/>
        <v>429.84025334271638</v>
      </c>
      <c r="G28" s="129">
        <f t="shared" si="2"/>
        <v>-214.26710757389725</v>
      </c>
      <c r="H28" s="129">
        <f t="shared" si="3"/>
        <v>45910.393388084056</v>
      </c>
      <c r="I28" s="129">
        <f t="shared" si="0"/>
        <v>130477338.00893489</v>
      </c>
      <c r="J28" s="148">
        <f t="shared" si="4"/>
        <v>-1.0165193089509532</v>
      </c>
      <c r="K28" s="86">
        <f t="shared" si="5"/>
        <v>0.3</v>
      </c>
    </row>
    <row r="29" spans="1:11" x14ac:dyDescent="0.2">
      <c r="A29" s="145"/>
      <c r="B29" s="150" t="s">
        <v>114</v>
      </c>
      <c r="C29" s="149" t="s">
        <v>185</v>
      </c>
      <c r="D29" s="133">
        <v>11015750</v>
      </c>
      <c r="E29" s="132">
        <v>18947</v>
      </c>
      <c r="F29" s="128">
        <f t="shared" si="1"/>
        <v>581.39811051881566</v>
      </c>
      <c r="G29" s="129">
        <f t="shared" si="2"/>
        <v>-62.709250397797973</v>
      </c>
      <c r="H29" s="129">
        <f t="shared" si="3"/>
        <v>3932.4500854537255</v>
      </c>
      <c r="I29" s="129">
        <f t="shared" si="0"/>
        <v>74508131.76909174</v>
      </c>
      <c r="J29" s="148">
        <f t="shared" si="4"/>
        <v>-0.29750326403793548</v>
      </c>
      <c r="K29" s="86">
        <f t="shared" si="5"/>
        <v>0.25</v>
      </c>
    </row>
    <row r="30" spans="1:11" x14ac:dyDescent="0.2">
      <c r="A30" s="145"/>
      <c r="B30" s="150" t="s">
        <v>13</v>
      </c>
      <c r="C30" s="151" t="s">
        <v>91</v>
      </c>
      <c r="D30" s="133">
        <v>928664</v>
      </c>
      <c r="E30" s="132">
        <v>3003</v>
      </c>
      <c r="F30" s="128">
        <f t="shared" si="1"/>
        <v>309.24542124542126</v>
      </c>
      <c r="G30" s="129">
        <f t="shared" si="2"/>
        <v>-334.86193967119237</v>
      </c>
      <c r="H30" s="129">
        <f t="shared" si="3"/>
        <v>112132.51864035329</v>
      </c>
      <c r="I30" s="129">
        <f t="shared" si="0"/>
        <v>336733953.47698092</v>
      </c>
      <c r="J30" s="148">
        <f t="shared" si="4"/>
        <v>-1.5886415388845438</v>
      </c>
      <c r="K30" s="86">
        <f t="shared" si="5"/>
        <v>0.3</v>
      </c>
    </row>
    <row r="31" spans="1:11" x14ac:dyDescent="0.2">
      <c r="A31" s="145"/>
      <c r="B31" s="150" t="s">
        <v>180</v>
      </c>
      <c r="C31" s="151" t="s">
        <v>59</v>
      </c>
      <c r="D31" s="133">
        <v>2493012</v>
      </c>
      <c r="E31" s="132">
        <v>8427</v>
      </c>
      <c r="F31" s="128">
        <f t="shared" si="1"/>
        <v>295.83624065503739</v>
      </c>
      <c r="G31" s="129">
        <f t="shared" si="2"/>
        <v>-348.27112026157624</v>
      </c>
      <c r="H31" s="129">
        <f t="shared" si="3"/>
        <v>121292.7732082533</v>
      </c>
      <c r="I31" s="129">
        <f t="shared" si="0"/>
        <v>1022134199.8259506</v>
      </c>
      <c r="J31" s="148">
        <f t="shared" si="4"/>
        <v>-1.6522569539693559</v>
      </c>
      <c r="K31" s="86">
        <f t="shared" si="5"/>
        <v>0.3</v>
      </c>
    </row>
    <row r="32" spans="1:11" x14ac:dyDescent="0.2">
      <c r="A32" s="145"/>
      <c r="B32" s="150" t="s">
        <v>182</v>
      </c>
      <c r="C32" s="153" t="s">
        <v>228</v>
      </c>
      <c r="D32" s="134">
        <v>40834779</v>
      </c>
      <c r="E32" s="135">
        <v>96792</v>
      </c>
      <c r="F32" s="128">
        <f t="shared" si="1"/>
        <v>421.88175675675677</v>
      </c>
      <c r="G32" s="130">
        <f t="shared" si="2"/>
        <v>-222.22560415985686</v>
      </c>
      <c r="H32" s="130">
        <f t="shared" si="3"/>
        <v>49384.219144213392</v>
      </c>
      <c r="I32" s="130">
        <f t="shared" si="0"/>
        <v>4779997339.406703</v>
      </c>
      <c r="J32" s="148">
        <f t="shared" si="4"/>
        <v>-1.0542757594927521</v>
      </c>
      <c r="K32" s="86">
        <f t="shared" si="5"/>
        <v>0.3</v>
      </c>
    </row>
    <row r="33" spans="1:11" x14ac:dyDescent="0.2">
      <c r="A33" s="145"/>
      <c r="B33" s="150" t="s">
        <v>163</v>
      </c>
      <c r="C33" s="151" t="s">
        <v>37</v>
      </c>
      <c r="D33" s="133">
        <v>8016611</v>
      </c>
      <c r="E33" s="132">
        <v>25499</v>
      </c>
      <c r="F33" s="128">
        <f t="shared" si="1"/>
        <v>314.38923095023335</v>
      </c>
      <c r="G33" s="129">
        <f t="shared" si="2"/>
        <v>-329.71812996638027</v>
      </c>
      <c r="H33" s="129">
        <f t="shared" si="3"/>
        <v>108714.04522852684</v>
      </c>
      <c r="I33" s="129">
        <f t="shared" si="0"/>
        <v>2772099439.2822061</v>
      </c>
      <c r="J33" s="148">
        <f t="shared" si="4"/>
        <v>-1.5642384377939695</v>
      </c>
      <c r="K33" s="86">
        <f t="shared" si="5"/>
        <v>0.3</v>
      </c>
    </row>
    <row r="34" spans="1:11" x14ac:dyDescent="0.2">
      <c r="A34" s="145"/>
      <c r="B34" s="150" t="s">
        <v>145</v>
      </c>
      <c r="C34" s="149" t="s">
        <v>188</v>
      </c>
      <c r="D34" s="133">
        <v>13047841</v>
      </c>
      <c r="E34" s="132">
        <v>22557</v>
      </c>
      <c r="F34" s="128">
        <f t="shared" si="1"/>
        <v>578.43866648933817</v>
      </c>
      <c r="G34" s="129">
        <f t="shared" si="2"/>
        <v>-65.668694427275454</v>
      </c>
      <c r="H34" s="129">
        <f t="shared" si="3"/>
        <v>4312.3774277828779</v>
      </c>
      <c r="I34" s="129">
        <f t="shared" si="0"/>
        <v>97274297.638498381</v>
      </c>
      <c r="J34" s="148">
        <f t="shared" si="4"/>
        <v>-0.31154336582390818</v>
      </c>
      <c r="K34" s="86">
        <f t="shared" si="5"/>
        <v>0.25</v>
      </c>
    </row>
    <row r="35" spans="1:11" x14ac:dyDescent="0.2">
      <c r="A35" s="145"/>
      <c r="B35" s="150" t="s">
        <v>165</v>
      </c>
      <c r="C35" s="151" t="s">
        <v>148</v>
      </c>
      <c r="D35" s="133">
        <v>1976544</v>
      </c>
      <c r="E35" s="132">
        <v>4432</v>
      </c>
      <c r="F35" s="128">
        <f t="shared" si="1"/>
        <v>445.97111913357401</v>
      </c>
      <c r="G35" s="129">
        <f t="shared" si="2"/>
        <v>-198.13624178303962</v>
      </c>
      <c r="H35" s="129">
        <f t="shared" si="3"/>
        <v>39257.970307907133</v>
      </c>
      <c r="I35" s="129">
        <f t="shared" si="0"/>
        <v>173991324.4046444</v>
      </c>
      <c r="J35" s="148">
        <f t="shared" si="4"/>
        <v>-0.93999176007904806</v>
      </c>
      <c r="K35" s="86">
        <f t="shared" si="5"/>
        <v>0.25</v>
      </c>
    </row>
    <row r="36" spans="1:11" x14ac:dyDescent="0.2">
      <c r="A36" s="145"/>
      <c r="B36" s="150" t="s">
        <v>130</v>
      </c>
      <c r="C36" s="151" t="s">
        <v>69</v>
      </c>
      <c r="D36" s="133">
        <v>1443782</v>
      </c>
      <c r="E36" s="132">
        <v>3102</v>
      </c>
      <c r="F36" s="128">
        <f t="shared" si="1"/>
        <v>465.43584784010318</v>
      </c>
      <c r="G36" s="129">
        <f t="shared" si="2"/>
        <v>-178.67151307651045</v>
      </c>
      <c r="H36" s="129">
        <f t="shared" si="3"/>
        <v>31923.509585049644</v>
      </c>
      <c r="I36" s="129">
        <f t="shared" si="0"/>
        <v>99026726.732823998</v>
      </c>
      <c r="J36" s="148">
        <f t="shared" si="4"/>
        <v>-0.84764780305403031</v>
      </c>
      <c r="K36" s="86">
        <f t="shared" si="5"/>
        <v>0.25</v>
      </c>
    </row>
    <row r="37" spans="1:11" x14ac:dyDescent="0.2">
      <c r="A37" s="145"/>
      <c r="B37" s="150" t="s">
        <v>92</v>
      </c>
      <c r="C37" s="151" t="s">
        <v>153</v>
      </c>
      <c r="D37" s="133">
        <v>4829183</v>
      </c>
      <c r="E37" s="132">
        <v>7642</v>
      </c>
      <c r="F37" s="128">
        <f t="shared" si="1"/>
        <v>631.92658989793244</v>
      </c>
      <c r="G37" s="129">
        <f t="shared" si="2"/>
        <v>-12.180771018681185</v>
      </c>
      <c r="H37" s="129">
        <f t="shared" si="3"/>
        <v>148.37118260954347</v>
      </c>
      <c r="I37" s="129">
        <f t="shared" si="0"/>
        <v>1133852.5775021312</v>
      </c>
      <c r="J37" s="148">
        <f t="shared" si="4"/>
        <v>-5.7787632822407183E-2</v>
      </c>
      <c r="K37" s="86">
        <f t="shared" si="5"/>
        <v>0.25</v>
      </c>
    </row>
    <row r="38" spans="1:11" x14ac:dyDescent="0.2">
      <c r="A38" s="145"/>
      <c r="B38" s="150" t="s">
        <v>184</v>
      </c>
      <c r="C38" s="151" t="s">
        <v>99</v>
      </c>
      <c r="D38" s="133">
        <v>1296318</v>
      </c>
      <c r="E38" s="132">
        <v>3300</v>
      </c>
      <c r="F38" s="128">
        <f t="shared" si="1"/>
        <v>392.82363636363635</v>
      </c>
      <c r="G38" s="129">
        <f t="shared" si="2"/>
        <v>-251.28372455297728</v>
      </c>
      <c r="H38" s="129">
        <f t="shared" si="3"/>
        <v>63143.510225216552</v>
      </c>
      <c r="I38" s="129">
        <f t="shared" si="0"/>
        <v>208373583.74321464</v>
      </c>
      <c r="J38" s="148">
        <f t="shared" si="4"/>
        <v>-1.1921323852524532</v>
      </c>
      <c r="K38" s="86">
        <f t="shared" si="5"/>
        <v>0.3</v>
      </c>
    </row>
    <row r="39" spans="1:11" x14ac:dyDescent="0.2">
      <c r="A39" s="145"/>
      <c r="B39" s="150" t="s">
        <v>90</v>
      </c>
      <c r="C39" s="151" t="s">
        <v>133</v>
      </c>
      <c r="D39" s="133">
        <v>10253956</v>
      </c>
      <c r="E39" s="132">
        <v>8031</v>
      </c>
      <c r="F39" s="128">
        <f t="shared" si="1"/>
        <v>1276.7969119661313</v>
      </c>
      <c r="G39" s="129">
        <f t="shared" si="2"/>
        <v>632.68955104951772</v>
      </c>
      <c r="H39" s="129">
        <f t="shared" si="3"/>
        <v>400296.0680072403</v>
      </c>
      <c r="I39" s="129">
        <f t="shared" ref="I39:I70" si="6">H39*E39</f>
        <v>3214777722.1661468</v>
      </c>
      <c r="J39" s="148">
        <f t="shared" si="4"/>
        <v>3.0015859760067727</v>
      </c>
      <c r="K39" s="86">
        <f t="shared" si="5"/>
        <v>0.1</v>
      </c>
    </row>
    <row r="40" spans="1:11" x14ac:dyDescent="0.2">
      <c r="A40" s="145"/>
      <c r="B40" s="150" t="s">
        <v>58</v>
      </c>
      <c r="C40" s="151" t="s">
        <v>71</v>
      </c>
      <c r="D40" s="133">
        <v>4992305</v>
      </c>
      <c r="E40" s="132">
        <v>9716</v>
      </c>
      <c r="F40" s="128">
        <f t="shared" ref="F40:F71" si="7">D40/E40</f>
        <v>513.82307533964592</v>
      </c>
      <c r="G40" s="129">
        <f t="shared" ref="G40:G71" si="8">F40-F$128</f>
        <v>-130.2842855769677</v>
      </c>
      <c r="H40" s="129">
        <f t="shared" ref="H40:H71" si="9">G40^2</f>
        <v>16973.995068300876</v>
      </c>
      <c r="I40" s="129">
        <f t="shared" si="6"/>
        <v>164919336.08361131</v>
      </c>
      <c r="J40" s="148">
        <f t="shared" ref="J40:J71" si="10">G40/$I$132</f>
        <v>-0.61809063202196191</v>
      </c>
      <c r="K40" s="86">
        <f t="shared" ref="K40:K71" si="11">IF(J40&lt;-1,$K$3,IF(J40&lt;0,$J$3,(IF(J40&lt;1,$I$3,(IF(J40&lt;2,$H$3,$G$3))))))</f>
        <v>0.25</v>
      </c>
    </row>
    <row r="41" spans="1:11" x14ac:dyDescent="0.2">
      <c r="A41" s="145"/>
      <c r="B41" s="150" t="s">
        <v>36</v>
      </c>
      <c r="C41" s="149" t="s">
        <v>190</v>
      </c>
      <c r="D41" s="133">
        <v>10317316</v>
      </c>
      <c r="E41" s="132">
        <v>23345</v>
      </c>
      <c r="F41" s="128">
        <f t="shared" si="7"/>
        <v>441.94971085885629</v>
      </c>
      <c r="G41" s="129">
        <f t="shared" si="8"/>
        <v>-202.15765005775734</v>
      </c>
      <c r="H41" s="129">
        <f t="shared" si="9"/>
        <v>40867.715476874677</v>
      </c>
      <c r="I41" s="129">
        <f t="shared" si="6"/>
        <v>954056817.80763936</v>
      </c>
      <c r="J41" s="148">
        <f t="shared" si="10"/>
        <v>-0.95906999941644078</v>
      </c>
      <c r="K41" s="86">
        <f t="shared" si="11"/>
        <v>0.25</v>
      </c>
    </row>
    <row r="42" spans="1:11" x14ac:dyDescent="0.2">
      <c r="A42" s="145"/>
      <c r="B42" s="150" t="s">
        <v>187</v>
      </c>
      <c r="C42" s="151" t="s">
        <v>18</v>
      </c>
      <c r="D42" s="133">
        <v>5395148</v>
      </c>
      <c r="E42" s="132">
        <v>9406</v>
      </c>
      <c r="F42" s="128">
        <f t="shared" si="7"/>
        <v>573.58579630023394</v>
      </c>
      <c r="G42" s="129">
        <f t="shared" si="8"/>
        <v>-70.521564616379692</v>
      </c>
      <c r="H42" s="129">
        <f t="shared" si="9"/>
        <v>4973.2910759422166</v>
      </c>
      <c r="I42" s="129">
        <f t="shared" si="6"/>
        <v>46778775.860312492</v>
      </c>
      <c r="J42" s="148">
        <f t="shared" si="10"/>
        <v>-0.33456620076536364</v>
      </c>
      <c r="K42" s="86">
        <f t="shared" si="11"/>
        <v>0.25</v>
      </c>
    </row>
    <row r="43" spans="1:11" x14ac:dyDescent="0.2">
      <c r="A43" s="145"/>
      <c r="B43" s="150" t="s">
        <v>147</v>
      </c>
      <c r="C43" s="151" t="s">
        <v>101</v>
      </c>
      <c r="D43" s="133">
        <v>9106378</v>
      </c>
      <c r="E43" s="132">
        <v>9415</v>
      </c>
      <c r="F43" s="128">
        <f t="shared" si="7"/>
        <v>967.22018056293155</v>
      </c>
      <c r="G43" s="129">
        <f t="shared" si="8"/>
        <v>323.11281964631792</v>
      </c>
      <c r="H43" s="129">
        <f t="shared" si="9"/>
        <v>104401.89421979398</v>
      </c>
      <c r="I43" s="129">
        <f t="shared" si="6"/>
        <v>982943834.07936025</v>
      </c>
      <c r="J43" s="148">
        <f t="shared" si="10"/>
        <v>1.5329017312038518</v>
      </c>
      <c r="K43" s="86">
        <f t="shared" si="11"/>
        <v>0.15</v>
      </c>
    </row>
    <row r="44" spans="1:11" x14ac:dyDescent="0.2">
      <c r="A44" s="145"/>
      <c r="B44" s="150" t="s">
        <v>68</v>
      </c>
      <c r="C44" s="151" t="s">
        <v>39</v>
      </c>
      <c r="D44" s="133">
        <v>2932453</v>
      </c>
      <c r="E44" s="136">
        <v>8271</v>
      </c>
      <c r="F44" s="128">
        <f t="shared" si="7"/>
        <v>354.54636682384233</v>
      </c>
      <c r="G44" s="133">
        <f t="shared" si="8"/>
        <v>-289.5609940927713</v>
      </c>
      <c r="H44" s="133">
        <f t="shared" si="9"/>
        <v>83845.569299993935</v>
      </c>
      <c r="I44" s="133">
        <f t="shared" si="6"/>
        <v>693486703.68024981</v>
      </c>
      <c r="J44" s="148">
        <f t="shared" si="10"/>
        <v>-1.3737262099961858</v>
      </c>
      <c r="K44" s="86">
        <f t="shared" si="11"/>
        <v>0.3</v>
      </c>
    </row>
    <row r="45" spans="1:11" x14ac:dyDescent="0.2">
      <c r="A45" s="145"/>
      <c r="B45" s="150" t="s">
        <v>152</v>
      </c>
      <c r="C45" s="151" t="s">
        <v>125</v>
      </c>
      <c r="D45" s="133">
        <v>5191369</v>
      </c>
      <c r="E45" s="136">
        <v>8240</v>
      </c>
      <c r="F45" s="128">
        <f t="shared" si="7"/>
        <v>630.0205097087379</v>
      </c>
      <c r="G45" s="133">
        <f t="shared" si="8"/>
        <v>-14.086851207875725</v>
      </c>
      <c r="H45" s="133">
        <f t="shared" si="9"/>
        <v>198.43937695282978</v>
      </c>
      <c r="I45" s="133">
        <f t="shared" si="6"/>
        <v>1635140.4660913174</v>
      </c>
      <c r="J45" s="148">
        <f t="shared" si="10"/>
        <v>-6.6830398829116358E-2</v>
      </c>
      <c r="K45" s="86">
        <f t="shared" si="11"/>
        <v>0.25</v>
      </c>
    </row>
    <row r="46" spans="1:11" x14ac:dyDescent="0.2">
      <c r="A46" s="145"/>
      <c r="B46" s="150" t="s">
        <v>98</v>
      </c>
      <c r="C46" s="151" t="s">
        <v>1</v>
      </c>
      <c r="D46" s="133">
        <v>2712352</v>
      </c>
      <c r="E46" s="132">
        <v>6130</v>
      </c>
      <c r="F46" s="128">
        <f t="shared" si="7"/>
        <v>442.47177814029362</v>
      </c>
      <c r="G46" s="129">
        <f t="shared" si="8"/>
        <v>-201.63558277632001</v>
      </c>
      <c r="H46" s="129">
        <f t="shared" si="9"/>
        <v>40656.908241546196</v>
      </c>
      <c r="I46" s="129">
        <f t="shared" si="6"/>
        <v>249226847.52067819</v>
      </c>
      <c r="J46" s="148">
        <f t="shared" si="10"/>
        <v>-0.95659322415139203</v>
      </c>
      <c r="K46" s="86">
        <f t="shared" si="11"/>
        <v>0.25</v>
      </c>
    </row>
    <row r="47" spans="1:11" x14ac:dyDescent="0.2">
      <c r="A47" s="145"/>
      <c r="B47" s="150" t="s">
        <v>132</v>
      </c>
      <c r="C47" s="151" t="s">
        <v>28</v>
      </c>
      <c r="D47" s="133">
        <v>1016407</v>
      </c>
      <c r="E47" s="132">
        <v>2505</v>
      </c>
      <c r="F47" s="128">
        <f t="shared" si="7"/>
        <v>405.75129740518963</v>
      </c>
      <c r="G47" s="129">
        <f t="shared" si="8"/>
        <v>-238.356063511424</v>
      </c>
      <c r="H47" s="129">
        <f t="shared" si="9"/>
        <v>56813.61301266199</v>
      </c>
      <c r="I47" s="129">
        <f t="shared" si="6"/>
        <v>142318100.59671828</v>
      </c>
      <c r="J47" s="148">
        <f t="shared" si="10"/>
        <v>-1.1308013801480896</v>
      </c>
      <c r="K47" s="86">
        <f t="shared" si="11"/>
        <v>0.3</v>
      </c>
    </row>
    <row r="48" spans="1:11" x14ac:dyDescent="0.2">
      <c r="A48" s="145"/>
      <c r="B48" s="150" t="s">
        <v>70</v>
      </c>
      <c r="C48" s="151" t="s">
        <v>155</v>
      </c>
      <c r="D48" s="133">
        <v>1311632</v>
      </c>
      <c r="E48" s="132">
        <v>2615</v>
      </c>
      <c r="F48" s="128">
        <f t="shared" si="7"/>
        <v>501.58011472275336</v>
      </c>
      <c r="G48" s="129">
        <f t="shared" si="8"/>
        <v>-142.52724619386026</v>
      </c>
      <c r="H48" s="129">
        <f t="shared" si="9"/>
        <v>20314.015907605255</v>
      </c>
      <c r="I48" s="129">
        <f t="shared" si="6"/>
        <v>53121151.598387741</v>
      </c>
      <c r="J48" s="148">
        <f t="shared" si="10"/>
        <v>-0.67617330279076016</v>
      </c>
      <c r="K48" s="86">
        <f t="shared" si="11"/>
        <v>0.25</v>
      </c>
    </row>
    <row r="49" spans="1:11" x14ac:dyDescent="0.2">
      <c r="A49" s="145"/>
      <c r="B49" s="150" t="s">
        <v>189</v>
      </c>
      <c r="C49" s="153" t="s">
        <v>230</v>
      </c>
      <c r="D49" s="134">
        <v>38258483</v>
      </c>
      <c r="E49" s="135">
        <v>61961</v>
      </c>
      <c r="F49" s="128">
        <f t="shared" si="7"/>
        <v>617.46070915575922</v>
      </c>
      <c r="G49" s="130">
        <f t="shared" si="8"/>
        <v>-26.646651760854411</v>
      </c>
      <c r="H49" s="130">
        <f t="shared" si="9"/>
        <v>710.04405006424543</v>
      </c>
      <c r="I49" s="130">
        <f t="shared" si="6"/>
        <v>43995039.386030711</v>
      </c>
      <c r="J49" s="148">
        <f t="shared" si="10"/>
        <v>-0.12641621171116343</v>
      </c>
      <c r="K49" s="86">
        <f t="shared" si="11"/>
        <v>0.25</v>
      </c>
    </row>
    <row r="50" spans="1:11" x14ac:dyDescent="0.2">
      <c r="A50" s="145"/>
      <c r="B50" s="150" t="s">
        <v>17</v>
      </c>
      <c r="C50" s="151" t="s">
        <v>45</v>
      </c>
      <c r="D50" s="133">
        <v>12945899</v>
      </c>
      <c r="E50" s="132">
        <v>25213</v>
      </c>
      <c r="F50" s="128">
        <f t="shared" si="7"/>
        <v>513.4612699797724</v>
      </c>
      <c r="G50" s="129">
        <f t="shared" si="8"/>
        <v>-130.64609093684123</v>
      </c>
      <c r="H50" s="129">
        <f t="shared" si="9"/>
        <v>17068.401077077389</v>
      </c>
      <c r="I50" s="129">
        <f t="shared" si="6"/>
        <v>430345596.35635221</v>
      </c>
      <c r="J50" s="148">
        <f t="shared" si="10"/>
        <v>-0.61980709769211395</v>
      </c>
      <c r="K50" s="86">
        <f t="shared" si="11"/>
        <v>0.25</v>
      </c>
    </row>
    <row r="51" spans="1:11" x14ac:dyDescent="0.2">
      <c r="A51" s="145"/>
      <c r="B51" s="150" t="s">
        <v>100</v>
      </c>
      <c r="C51" s="153" t="s">
        <v>229</v>
      </c>
      <c r="D51" s="134">
        <v>12605191</v>
      </c>
      <c r="E51" s="135">
        <v>24553</v>
      </c>
      <c r="F51" s="128">
        <f t="shared" si="7"/>
        <v>513.38699955198956</v>
      </c>
      <c r="G51" s="130">
        <f t="shared" si="8"/>
        <v>-130.72036136462407</v>
      </c>
      <c r="H51" s="130">
        <f t="shared" si="9"/>
        <v>17087.812875297899</v>
      </c>
      <c r="I51" s="130">
        <f t="shared" si="6"/>
        <v>419557069.52718931</v>
      </c>
      <c r="J51" s="148">
        <f t="shared" si="10"/>
        <v>-0.62015944913223997</v>
      </c>
      <c r="K51" s="86">
        <f t="shared" si="11"/>
        <v>0.25</v>
      </c>
    </row>
    <row r="52" spans="1:11" x14ac:dyDescent="0.2">
      <c r="A52" s="145"/>
      <c r="B52" s="150" t="s">
        <v>38</v>
      </c>
      <c r="C52" s="151" t="s">
        <v>49</v>
      </c>
      <c r="D52" s="133">
        <v>1944743</v>
      </c>
      <c r="E52" s="132">
        <v>5182</v>
      </c>
      <c r="F52" s="128">
        <f t="shared" si="7"/>
        <v>375.2881126978001</v>
      </c>
      <c r="G52" s="129">
        <f t="shared" si="8"/>
        <v>-268.81924821881353</v>
      </c>
      <c r="H52" s="129">
        <f t="shared" si="9"/>
        <v>72263.788212928077</v>
      </c>
      <c r="I52" s="129">
        <f t="shared" si="6"/>
        <v>374470950.51939327</v>
      </c>
      <c r="J52" s="148">
        <f t="shared" si="10"/>
        <v>-1.2753238680736854</v>
      </c>
      <c r="K52" s="86">
        <f t="shared" si="11"/>
        <v>0.3</v>
      </c>
    </row>
    <row r="53" spans="1:11" x14ac:dyDescent="0.2">
      <c r="A53" s="145"/>
      <c r="B53" s="150" t="s">
        <v>124</v>
      </c>
      <c r="C53" s="153" t="s">
        <v>231</v>
      </c>
      <c r="D53" s="134">
        <v>56453796</v>
      </c>
      <c r="E53" s="135">
        <v>57671</v>
      </c>
      <c r="F53" s="128">
        <f t="shared" si="7"/>
        <v>978.89400218480694</v>
      </c>
      <c r="G53" s="130">
        <f t="shared" si="8"/>
        <v>334.78664126819331</v>
      </c>
      <c r="H53" s="130">
        <f t="shared" si="9"/>
        <v>112082.09517163795</v>
      </c>
      <c r="I53" s="130">
        <f t="shared" si="6"/>
        <v>6463886510.6435318</v>
      </c>
      <c r="J53" s="148">
        <f t="shared" si="10"/>
        <v>1.5882843105565545</v>
      </c>
      <c r="K53" s="86">
        <f t="shared" si="11"/>
        <v>0.15</v>
      </c>
    </row>
    <row r="54" spans="1:11" x14ac:dyDescent="0.2">
      <c r="A54" s="145"/>
      <c r="B54" s="150" t="s">
        <v>0</v>
      </c>
      <c r="C54" s="151" t="s">
        <v>151</v>
      </c>
      <c r="D54" s="133">
        <v>3838923</v>
      </c>
      <c r="E54" s="132">
        <v>9219</v>
      </c>
      <c r="F54" s="128">
        <f t="shared" si="7"/>
        <v>416.41425317279533</v>
      </c>
      <c r="G54" s="129">
        <f t="shared" si="8"/>
        <v>-227.6931077438183</v>
      </c>
      <c r="H54" s="129">
        <f t="shared" si="9"/>
        <v>51844.151314038048</v>
      </c>
      <c r="I54" s="129">
        <f t="shared" si="6"/>
        <v>477951230.96411675</v>
      </c>
      <c r="J54" s="148">
        <f t="shared" si="10"/>
        <v>-1.0802145189588477</v>
      </c>
      <c r="K54" s="86">
        <f t="shared" si="11"/>
        <v>0.3</v>
      </c>
    </row>
    <row r="55" spans="1:11" x14ac:dyDescent="0.2">
      <c r="A55" s="145"/>
      <c r="B55" s="150" t="s">
        <v>27</v>
      </c>
      <c r="C55" s="151" t="s">
        <v>87</v>
      </c>
      <c r="D55" s="133">
        <v>1994600</v>
      </c>
      <c r="E55" s="132">
        <v>6333</v>
      </c>
      <c r="F55" s="128">
        <f t="shared" si="7"/>
        <v>314.95341860097898</v>
      </c>
      <c r="G55" s="129">
        <f t="shared" si="8"/>
        <v>-329.15394231563465</v>
      </c>
      <c r="H55" s="129">
        <f t="shared" si="9"/>
        <v>108342.31774192414</v>
      </c>
      <c r="I55" s="129">
        <f t="shared" si="6"/>
        <v>686131898.25960553</v>
      </c>
      <c r="J55" s="148">
        <f t="shared" si="10"/>
        <v>-1.5615618363904769</v>
      </c>
      <c r="K55" s="86">
        <f t="shared" si="11"/>
        <v>0.3</v>
      </c>
    </row>
    <row r="56" spans="1:11" x14ac:dyDescent="0.2">
      <c r="A56" s="145"/>
      <c r="B56" s="150" t="s">
        <v>154</v>
      </c>
      <c r="C56" s="151" t="s">
        <v>174</v>
      </c>
      <c r="D56" s="133">
        <v>3223293</v>
      </c>
      <c r="E56" s="132">
        <v>6647</v>
      </c>
      <c r="F56" s="128">
        <f t="shared" si="7"/>
        <v>484.92447720776289</v>
      </c>
      <c r="G56" s="129">
        <f t="shared" si="8"/>
        <v>-159.18288370885074</v>
      </c>
      <c r="H56" s="129">
        <f t="shared" si="9"/>
        <v>25339.190465865497</v>
      </c>
      <c r="I56" s="129">
        <f t="shared" si="6"/>
        <v>168429599.02660796</v>
      </c>
      <c r="J56" s="148">
        <f t="shared" si="10"/>
        <v>-0.75519045726014844</v>
      </c>
      <c r="K56" s="86">
        <f t="shared" si="11"/>
        <v>0.25</v>
      </c>
    </row>
    <row r="57" spans="1:11" x14ac:dyDescent="0.2">
      <c r="A57" s="145"/>
      <c r="B57" s="150" t="s">
        <v>44</v>
      </c>
      <c r="C57" s="151" t="s">
        <v>5</v>
      </c>
      <c r="D57" s="133">
        <v>2847168</v>
      </c>
      <c r="E57" s="132">
        <v>5753</v>
      </c>
      <c r="F57" s="128">
        <f t="shared" si="7"/>
        <v>494.90144272553448</v>
      </c>
      <c r="G57" s="129">
        <f t="shared" si="8"/>
        <v>-149.20591819107915</v>
      </c>
      <c r="H57" s="129">
        <f t="shared" si="9"/>
        <v>22262.406023243006</v>
      </c>
      <c r="I57" s="129">
        <f t="shared" si="6"/>
        <v>128075621.85171701</v>
      </c>
      <c r="J57" s="148">
        <f t="shared" si="10"/>
        <v>-0.70785804955471043</v>
      </c>
      <c r="K57" s="86">
        <f t="shared" si="11"/>
        <v>0.25</v>
      </c>
    </row>
    <row r="58" spans="1:11" x14ac:dyDescent="0.2">
      <c r="A58" s="145"/>
      <c r="B58" s="150" t="s">
        <v>48</v>
      </c>
      <c r="C58" s="149" t="s">
        <v>195</v>
      </c>
      <c r="D58" s="133">
        <v>5649746</v>
      </c>
      <c r="E58" s="132">
        <v>17875</v>
      </c>
      <c r="F58" s="128">
        <f t="shared" si="7"/>
        <v>316.0697062937063</v>
      </c>
      <c r="G58" s="129">
        <f t="shared" si="8"/>
        <v>-328.03765462290733</v>
      </c>
      <c r="H58" s="129">
        <f t="shared" si="9"/>
        <v>107608.70285049784</v>
      </c>
      <c r="I58" s="129">
        <f t="shared" si="6"/>
        <v>1923505563.4526489</v>
      </c>
      <c r="J58" s="148">
        <f t="shared" si="10"/>
        <v>-1.5562659792388591</v>
      </c>
      <c r="K58" s="86">
        <f t="shared" si="11"/>
        <v>0.3</v>
      </c>
    </row>
    <row r="59" spans="1:11" x14ac:dyDescent="0.2">
      <c r="A59" s="145"/>
      <c r="B59" s="150" t="s">
        <v>150</v>
      </c>
      <c r="C59" s="151" t="s">
        <v>135</v>
      </c>
      <c r="D59" s="133">
        <v>3159769</v>
      </c>
      <c r="E59" s="132">
        <v>5485</v>
      </c>
      <c r="F59" s="128">
        <f t="shared" si="7"/>
        <v>576.07456700091154</v>
      </c>
      <c r="G59" s="129">
        <f t="shared" si="8"/>
        <v>-68.032793915702086</v>
      </c>
      <c r="H59" s="129">
        <f t="shared" si="9"/>
        <v>4628.4610479763905</v>
      </c>
      <c r="I59" s="129">
        <f t="shared" si="6"/>
        <v>25387108.848150503</v>
      </c>
      <c r="J59" s="148">
        <f t="shared" si="10"/>
        <v>-0.32275905266206617</v>
      </c>
      <c r="K59" s="86">
        <f t="shared" si="11"/>
        <v>0.25</v>
      </c>
    </row>
    <row r="60" spans="1:11" x14ac:dyDescent="0.2">
      <c r="A60" s="145"/>
      <c r="B60" s="150" t="s">
        <v>86</v>
      </c>
      <c r="C60" s="151" t="s">
        <v>55</v>
      </c>
      <c r="D60" s="133">
        <v>2516324</v>
      </c>
      <c r="E60" s="132">
        <v>6423</v>
      </c>
      <c r="F60" s="128">
        <f t="shared" si="7"/>
        <v>391.76770979293167</v>
      </c>
      <c r="G60" s="129">
        <f t="shared" si="8"/>
        <v>-252.33965112368196</v>
      </c>
      <c r="H60" s="129">
        <f t="shared" si="9"/>
        <v>63675.299529221527</v>
      </c>
      <c r="I60" s="129">
        <f t="shared" si="6"/>
        <v>408986448.87618989</v>
      </c>
      <c r="J60" s="148">
        <f t="shared" si="10"/>
        <v>-1.197141879057215</v>
      </c>
      <c r="K60" s="86">
        <f t="shared" si="11"/>
        <v>0.3</v>
      </c>
    </row>
    <row r="61" spans="1:11" x14ac:dyDescent="0.2">
      <c r="A61" s="145"/>
      <c r="B61" s="150" t="s">
        <v>158</v>
      </c>
      <c r="C61" s="149" t="s">
        <v>197</v>
      </c>
      <c r="D61" s="133">
        <v>10423258</v>
      </c>
      <c r="E61" s="132">
        <v>25615</v>
      </c>
      <c r="F61" s="128">
        <f t="shared" si="7"/>
        <v>406.9200858871755</v>
      </c>
      <c r="G61" s="129">
        <f t="shared" si="8"/>
        <v>-237.18727502943813</v>
      </c>
      <c r="H61" s="129">
        <f t="shared" si="9"/>
        <v>56257.803435890324</v>
      </c>
      <c r="I61" s="129">
        <f t="shared" si="6"/>
        <v>1441043635.0103307</v>
      </c>
      <c r="J61" s="148">
        <f t="shared" si="10"/>
        <v>-1.1252564503944253</v>
      </c>
      <c r="K61" s="86">
        <f t="shared" si="11"/>
        <v>0.3</v>
      </c>
    </row>
    <row r="62" spans="1:11" x14ac:dyDescent="0.2">
      <c r="A62" s="145"/>
      <c r="B62" s="150" t="s">
        <v>4</v>
      </c>
      <c r="C62" s="151" t="s">
        <v>103</v>
      </c>
      <c r="D62" s="133">
        <v>3598075</v>
      </c>
      <c r="E62" s="132">
        <v>6009</v>
      </c>
      <c r="F62" s="128">
        <f t="shared" si="7"/>
        <v>598.78099517390581</v>
      </c>
      <c r="G62" s="129">
        <f t="shared" si="8"/>
        <v>-45.326365742707821</v>
      </c>
      <c r="H62" s="129">
        <f t="shared" si="9"/>
        <v>2054.4794314417172</v>
      </c>
      <c r="I62" s="129">
        <f t="shared" si="6"/>
        <v>12345366.903533278</v>
      </c>
      <c r="J62" s="148">
        <f t="shared" si="10"/>
        <v>-0.21503592643656211</v>
      </c>
      <c r="K62" s="86">
        <f t="shared" si="11"/>
        <v>0.25</v>
      </c>
    </row>
    <row r="63" spans="1:11" x14ac:dyDescent="0.2">
      <c r="A63" s="145"/>
      <c r="B63" s="150" t="s">
        <v>194</v>
      </c>
      <c r="C63" s="151" t="s">
        <v>117</v>
      </c>
      <c r="D63" s="133">
        <v>22077924</v>
      </c>
      <c r="E63" s="132">
        <v>22788</v>
      </c>
      <c r="F63" s="128">
        <f t="shared" si="7"/>
        <v>968.83991574512902</v>
      </c>
      <c r="G63" s="129">
        <f t="shared" si="8"/>
        <v>324.73255482851539</v>
      </c>
      <c r="H63" s="129">
        <f t="shared" si="9"/>
        <v>105451.23216545476</v>
      </c>
      <c r="I63" s="129">
        <f t="shared" si="6"/>
        <v>2403022678.5863829</v>
      </c>
      <c r="J63" s="148">
        <f t="shared" si="10"/>
        <v>1.5405860281859403</v>
      </c>
      <c r="K63" s="86">
        <f t="shared" si="11"/>
        <v>0.15</v>
      </c>
    </row>
    <row r="64" spans="1:11" x14ac:dyDescent="0.2">
      <c r="A64" s="145"/>
      <c r="B64" s="150" t="s">
        <v>134</v>
      </c>
      <c r="C64" s="151" t="s">
        <v>105</v>
      </c>
      <c r="D64" s="133">
        <v>6242504</v>
      </c>
      <c r="E64" s="132">
        <v>10773</v>
      </c>
      <c r="F64" s="128">
        <f t="shared" si="7"/>
        <v>579.4582753179244</v>
      </c>
      <c r="G64" s="129">
        <f t="shared" si="8"/>
        <v>-64.649085598689226</v>
      </c>
      <c r="H64" s="129">
        <f t="shared" si="9"/>
        <v>4179.5042687466466</v>
      </c>
      <c r="I64" s="129">
        <f t="shared" si="6"/>
        <v>45025799.487207621</v>
      </c>
      <c r="J64" s="148">
        <f t="shared" si="10"/>
        <v>-0.30670616951519658</v>
      </c>
      <c r="K64" s="86">
        <f t="shared" si="11"/>
        <v>0.25</v>
      </c>
    </row>
    <row r="65" spans="1:11" x14ac:dyDescent="0.2">
      <c r="A65" s="145"/>
      <c r="B65" s="150" t="s">
        <v>54</v>
      </c>
      <c r="C65" s="153" t="s">
        <v>232</v>
      </c>
      <c r="D65" s="134">
        <v>38480479</v>
      </c>
      <c r="E65" s="135">
        <v>78787</v>
      </c>
      <c r="F65" s="128">
        <f t="shared" si="7"/>
        <v>488.41152728241968</v>
      </c>
      <c r="G65" s="130">
        <f t="shared" si="8"/>
        <v>-155.69583363419395</v>
      </c>
      <c r="H65" s="130">
        <f t="shared" si="9"/>
        <v>24241.192611046597</v>
      </c>
      <c r="I65" s="130">
        <f t="shared" si="6"/>
        <v>1909890842.2465284</v>
      </c>
      <c r="J65" s="148">
        <f t="shared" si="10"/>
        <v>-0.73864730337944839</v>
      </c>
      <c r="K65" s="86">
        <f t="shared" si="11"/>
        <v>0.25</v>
      </c>
    </row>
    <row r="66" spans="1:11" x14ac:dyDescent="0.2">
      <c r="A66" s="145"/>
      <c r="B66" s="150" t="s">
        <v>196</v>
      </c>
      <c r="C66" s="149" t="s">
        <v>200</v>
      </c>
      <c r="D66" s="133">
        <v>8893807</v>
      </c>
      <c r="E66" s="132">
        <v>18315</v>
      </c>
      <c r="F66" s="128">
        <f t="shared" si="7"/>
        <v>485.60234780234782</v>
      </c>
      <c r="G66" s="129">
        <f t="shared" si="8"/>
        <v>-158.50501311426581</v>
      </c>
      <c r="H66" s="129">
        <f t="shared" si="9"/>
        <v>25123.839182353575</v>
      </c>
      <c r="I66" s="129">
        <f t="shared" si="6"/>
        <v>460143114.62480575</v>
      </c>
      <c r="J66" s="148">
        <f t="shared" si="10"/>
        <v>-0.75197452479077498</v>
      </c>
      <c r="K66" s="86">
        <f t="shared" si="11"/>
        <v>0.25</v>
      </c>
    </row>
    <row r="67" spans="1:11" x14ac:dyDescent="0.2">
      <c r="A67" s="145"/>
      <c r="B67" s="150" t="s">
        <v>102</v>
      </c>
      <c r="C67" s="151" t="s">
        <v>24</v>
      </c>
      <c r="D67" s="133">
        <v>1714445</v>
      </c>
      <c r="E67" s="132">
        <v>3703</v>
      </c>
      <c r="F67" s="128">
        <f t="shared" si="7"/>
        <v>462.98811774237106</v>
      </c>
      <c r="G67" s="129">
        <f t="shared" si="8"/>
        <v>-181.11924317424257</v>
      </c>
      <c r="H67" s="129">
        <f t="shared" si="9"/>
        <v>32804.180248010416</v>
      </c>
      <c r="I67" s="129">
        <f t="shared" si="6"/>
        <v>121473879.45838258</v>
      </c>
      <c r="J67" s="148">
        <f t="shared" si="10"/>
        <v>-0.85926024761268471</v>
      </c>
      <c r="K67" s="86">
        <f t="shared" si="11"/>
        <v>0.25</v>
      </c>
    </row>
    <row r="68" spans="1:11" x14ac:dyDescent="0.2">
      <c r="A68" s="145"/>
      <c r="B68" s="150" t="s">
        <v>116</v>
      </c>
      <c r="C68" s="149" t="s">
        <v>202</v>
      </c>
      <c r="D68" s="133">
        <v>4657258</v>
      </c>
      <c r="E68" s="132">
        <v>12982</v>
      </c>
      <c r="F68" s="128">
        <f t="shared" si="7"/>
        <v>358.74734247419502</v>
      </c>
      <c r="G68" s="129">
        <f t="shared" si="8"/>
        <v>-285.36001844241861</v>
      </c>
      <c r="H68" s="129">
        <f t="shared" si="9"/>
        <v>81430.340125457486</v>
      </c>
      <c r="I68" s="129">
        <f t="shared" si="6"/>
        <v>1057128675.508689</v>
      </c>
      <c r="J68" s="148">
        <f t="shared" si="10"/>
        <v>-1.3537960727326139</v>
      </c>
      <c r="K68" s="86">
        <f t="shared" si="11"/>
        <v>0.3</v>
      </c>
    </row>
    <row r="69" spans="1:11" x14ac:dyDescent="0.2">
      <c r="A69" s="145"/>
      <c r="B69" s="150" t="s">
        <v>104</v>
      </c>
      <c r="C69" s="151" t="s">
        <v>95</v>
      </c>
      <c r="D69" s="133">
        <v>1203369</v>
      </c>
      <c r="E69" s="132">
        <v>2660</v>
      </c>
      <c r="F69" s="128">
        <f t="shared" si="7"/>
        <v>452.39436090225564</v>
      </c>
      <c r="G69" s="129">
        <f t="shared" si="8"/>
        <v>-191.71300001435799</v>
      </c>
      <c r="H69" s="129">
        <f t="shared" si="9"/>
        <v>36753.874374505227</v>
      </c>
      <c r="I69" s="129">
        <f t="shared" si="6"/>
        <v>97765305.836183906</v>
      </c>
      <c r="J69" s="148">
        <f t="shared" si="10"/>
        <v>-0.90951881741483964</v>
      </c>
      <c r="K69" s="86">
        <f t="shared" si="11"/>
        <v>0.25</v>
      </c>
    </row>
    <row r="70" spans="1:11" x14ac:dyDescent="0.2">
      <c r="A70" s="145"/>
      <c r="B70" s="150" t="s">
        <v>199</v>
      </c>
      <c r="C70" s="149" t="s">
        <v>204</v>
      </c>
      <c r="D70" s="133">
        <v>4953488</v>
      </c>
      <c r="E70" s="132">
        <v>14264</v>
      </c>
      <c r="F70" s="128">
        <f t="shared" si="7"/>
        <v>347.2720134604599</v>
      </c>
      <c r="G70" s="129">
        <f t="shared" si="8"/>
        <v>-296.83534745615373</v>
      </c>
      <c r="H70" s="129">
        <f t="shared" si="9"/>
        <v>88111.223499415515</v>
      </c>
      <c r="I70" s="129">
        <f t="shared" si="6"/>
        <v>1256818491.9956629</v>
      </c>
      <c r="J70" s="148">
        <f t="shared" si="10"/>
        <v>-1.4082369696631136</v>
      </c>
      <c r="K70" s="86">
        <f t="shared" si="11"/>
        <v>0.3</v>
      </c>
    </row>
    <row r="71" spans="1:11" x14ac:dyDescent="0.2">
      <c r="A71" s="145"/>
      <c r="B71" s="150" t="s">
        <v>23</v>
      </c>
      <c r="C71" s="149" t="s">
        <v>206</v>
      </c>
      <c r="D71" s="133">
        <v>11543293</v>
      </c>
      <c r="E71" s="132">
        <v>25920</v>
      </c>
      <c r="F71" s="128">
        <f t="shared" si="7"/>
        <v>445.34309413580246</v>
      </c>
      <c r="G71" s="129">
        <f t="shared" si="8"/>
        <v>-198.76426678081117</v>
      </c>
      <c r="H71" s="129">
        <f t="shared" si="9"/>
        <v>39507.233748913473</v>
      </c>
      <c r="I71" s="129">
        <f t="shared" ref="I71:I102" si="12">H71*E71</f>
        <v>1024027498.7718372</v>
      </c>
      <c r="J71" s="148">
        <f t="shared" si="10"/>
        <v>-0.9429712166273122</v>
      </c>
      <c r="K71" s="86">
        <f t="shared" si="11"/>
        <v>0.25</v>
      </c>
    </row>
    <row r="72" spans="1:11" x14ac:dyDescent="0.2">
      <c r="A72" s="145"/>
      <c r="B72" s="150" t="s">
        <v>201</v>
      </c>
      <c r="C72" s="151" t="s">
        <v>160</v>
      </c>
      <c r="D72" s="133">
        <v>1335393</v>
      </c>
      <c r="E72" s="132">
        <v>3563</v>
      </c>
      <c r="F72" s="128">
        <f t="shared" ref="F72:F103" si="13">D72/E72</f>
        <v>374.79455515015434</v>
      </c>
      <c r="G72" s="129">
        <f t="shared" ref="G72:G103" si="14">F72-F$128</f>
        <v>-269.31280576645929</v>
      </c>
      <c r="H72" s="129">
        <f t="shared" ref="H72:H103" si="15">G72^2</f>
        <v>72529.387349802622</v>
      </c>
      <c r="I72" s="129">
        <f t="shared" si="12"/>
        <v>258422207.12734675</v>
      </c>
      <c r="J72" s="148">
        <f t="shared" ref="J72:J103" si="16">G72/$I$132</f>
        <v>-1.2776653883515345</v>
      </c>
      <c r="K72" s="86">
        <f t="shared" ref="K72:K103" si="17">IF(J72&lt;-1,$K$3,IF(J72&lt;0,$J$3,(IF(J72&lt;1,$I$3,(IF(J72&lt;2,$H$3,$G$3))))))</f>
        <v>0.3</v>
      </c>
    </row>
    <row r="73" spans="1:11" x14ac:dyDescent="0.2">
      <c r="A73" s="145"/>
      <c r="B73" s="150" t="s">
        <v>94</v>
      </c>
      <c r="C73" s="151" t="s">
        <v>175</v>
      </c>
      <c r="D73" s="133">
        <v>2117564</v>
      </c>
      <c r="E73" s="132">
        <v>3756</v>
      </c>
      <c r="F73" s="128">
        <f t="shared" si="13"/>
        <v>563.78168264110752</v>
      </c>
      <c r="G73" s="129">
        <f t="shared" si="14"/>
        <v>-80.325678275506107</v>
      </c>
      <c r="H73" s="129">
        <f t="shared" si="15"/>
        <v>6452.2145904201134</v>
      </c>
      <c r="I73" s="129">
        <f t="shared" si="12"/>
        <v>24234518.001617946</v>
      </c>
      <c r="J73" s="148">
        <f t="shared" si="16"/>
        <v>-0.38107857009024776</v>
      </c>
      <c r="K73" s="86">
        <f t="shared" si="17"/>
        <v>0.25</v>
      </c>
    </row>
    <row r="74" spans="1:11" x14ac:dyDescent="0.2">
      <c r="A74" s="145"/>
      <c r="B74" s="150" t="s">
        <v>203</v>
      </c>
      <c r="C74" s="151" t="s">
        <v>138</v>
      </c>
      <c r="D74" s="133">
        <v>20769941</v>
      </c>
      <c r="E74" s="132">
        <v>17936</v>
      </c>
      <c r="F74" s="128">
        <f t="shared" si="13"/>
        <v>1158.0029549509366</v>
      </c>
      <c r="G74" s="129">
        <f t="shared" si="14"/>
        <v>513.89559403432293</v>
      </c>
      <c r="H74" s="129">
        <f t="shared" si="15"/>
        <v>264088.68156788964</v>
      </c>
      <c r="I74" s="129">
        <f t="shared" si="12"/>
        <v>4736694592.6016684</v>
      </c>
      <c r="J74" s="148">
        <f t="shared" si="16"/>
        <v>2.4380074013018889</v>
      </c>
      <c r="K74" s="86">
        <f t="shared" si="17"/>
        <v>0.1</v>
      </c>
    </row>
    <row r="75" spans="1:11" x14ac:dyDescent="0.2">
      <c r="A75" s="145"/>
      <c r="B75" s="150" t="s">
        <v>205</v>
      </c>
      <c r="C75" s="151" t="s">
        <v>173</v>
      </c>
      <c r="D75" s="133">
        <v>955670</v>
      </c>
      <c r="E75" s="132">
        <v>1738</v>
      </c>
      <c r="F75" s="128">
        <f t="shared" si="13"/>
        <v>549.86766398158807</v>
      </c>
      <c r="G75" s="129">
        <f t="shared" si="14"/>
        <v>-94.239696935025563</v>
      </c>
      <c r="H75" s="129">
        <f t="shared" si="15"/>
        <v>8881.1204784054662</v>
      </c>
      <c r="I75" s="129">
        <f t="shared" si="12"/>
        <v>15435387.3914687</v>
      </c>
      <c r="J75" s="148">
        <f t="shared" si="16"/>
        <v>-0.44708902215007867</v>
      </c>
      <c r="K75" s="86">
        <f t="shared" si="17"/>
        <v>0.25</v>
      </c>
    </row>
    <row r="76" spans="1:11" x14ac:dyDescent="0.2">
      <c r="A76" s="145"/>
      <c r="B76" s="150" t="s">
        <v>159</v>
      </c>
      <c r="C76" s="151" t="s">
        <v>168</v>
      </c>
      <c r="D76" s="133">
        <v>1051056</v>
      </c>
      <c r="E76" s="132">
        <v>2043</v>
      </c>
      <c r="F76" s="128">
        <f t="shared" si="13"/>
        <v>514.46696035242292</v>
      </c>
      <c r="G76" s="129">
        <f t="shared" si="14"/>
        <v>-129.64040056419071</v>
      </c>
      <c r="H76" s="129">
        <f t="shared" si="15"/>
        <v>16806.633458443819</v>
      </c>
      <c r="I76" s="129">
        <f t="shared" si="12"/>
        <v>34335952.155600719</v>
      </c>
      <c r="J76" s="148">
        <f t="shared" si="16"/>
        <v>-0.61503593288664915</v>
      </c>
      <c r="K76" s="86">
        <f t="shared" si="17"/>
        <v>0.25</v>
      </c>
    </row>
    <row r="77" spans="1:11" x14ac:dyDescent="0.2">
      <c r="A77" s="145"/>
      <c r="B77" s="150" t="s">
        <v>136</v>
      </c>
      <c r="C77" s="151" t="s">
        <v>7</v>
      </c>
      <c r="D77" s="133">
        <v>1584923</v>
      </c>
      <c r="E77" s="132">
        <v>3975</v>
      </c>
      <c r="F77" s="128">
        <f t="shared" si="13"/>
        <v>398.72276729559746</v>
      </c>
      <c r="G77" s="129">
        <f t="shared" si="14"/>
        <v>-245.38459362101617</v>
      </c>
      <c r="H77" s="129">
        <f t="shared" si="15"/>
        <v>60213.598786551251</v>
      </c>
      <c r="I77" s="129">
        <f t="shared" si="12"/>
        <v>239349055.17654121</v>
      </c>
      <c r="J77" s="148">
        <f t="shared" si="16"/>
        <v>-1.1641459128243408</v>
      </c>
      <c r="K77" s="86">
        <f t="shared" si="17"/>
        <v>0.3</v>
      </c>
    </row>
    <row r="78" spans="1:11" x14ac:dyDescent="0.2">
      <c r="A78" s="145"/>
      <c r="B78" s="150" t="s">
        <v>137</v>
      </c>
      <c r="C78" s="151" t="s">
        <v>77</v>
      </c>
      <c r="D78" s="133">
        <v>2117701</v>
      </c>
      <c r="E78" s="132">
        <v>3607</v>
      </c>
      <c r="F78" s="128">
        <f t="shared" si="13"/>
        <v>587.10867757138897</v>
      </c>
      <c r="G78" s="129">
        <f t="shared" si="14"/>
        <v>-56.998683345224663</v>
      </c>
      <c r="H78" s="129">
        <f t="shared" si="15"/>
        <v>3248.8499030891912</v>
      </c>
      <c r="I78" s="129">
        <f t="shared" si="12"/>
        <v>11718601.600442713</v>
      </c>
      <c r="J78" s="148">
        <f t="shared" si="16"/>
        <v>-0.2704113704676735</v>
      </c>
      <c r="K78" s="86">
        <f t="shared" si="17"/>
        <v>0.25</v>
      </c>
    </row>
    <row r="79" spans="1:11" x14ac:dyDescent="0.2">
      <c r="A79" s="145"/>
      <c r="B79" s="150" t="s">
        <v>171</v>
      </c>
      <c r="C79" s="149" t="s">
        <v>208</v>
      </c>
      <c r="D79" s="133">
        <v>22333451</v>
      </c>
      <c r="E79" s="132">
        <v>36888</v>
      </c>
      <c r="F79" s="128">
        <f t="shared" si="13"/>
        <v>605.43946540880506</v>
      </c>
      <c r="G79" s="129">
        <f t="shared" si="14"/>
        <v>-38.667895507808566</v>
      </c>
      <c r="H79" s="129">
        <f t="shared" si="15"/>
        <v>1495.2061430028018</v>
      </c>
      <c r="I79" s="129">
        <f t="shared" si="12"/>
        <v>55155164.203087352</v>
      </c>
      <c r="J79" s="148">
        <f t="shared" si="16"/>
        <v>-0.18344702024144793</v>
      </c>
      <c r="K79" s="86">
        <f t="shared" si="17"/>
        <v>0.25</v>
      </c>
    </row>
    <row r="80" spans="1:11" x14ac:dyDescent="0.2">
      <c r="A80" s="145"/>
      <c r="B80" s="150" t="s">
        <v>167</v>
      </c>
      <c r="C80" s="151" t="s">
        <v>119</v>
      </c>
      <c r="D80" s="133">
        <v>13795237</v>
      </c>
      <c r="E80" s="132">
        <v>20219</v>
      </c>
      <c r="F80" s="128">
        <f t="shared" si="13"/>
        <v>682.2907661110836</v>
      </c>
      <c r="G80" s="129">
        <f t="shared" si="14"/>
        <v>38.18340519446997</v>
      </c>
      <c r="H80" s="129">
        <f t="shared" si="15"/>
        <v>1457.9724322450763</v>
      </c>
      <c r="I80" s="129">
        <f t="shared" si="12"/>
        <v>29478744.607563198</v>
      </c>
      <c r="J80" s="148">
        <f t="shared" si="16"/>
        <v>0.18114851645295332</v>
      </c>
      <c r="K80" s="86">
        <f t="shared" si="17"/>
        <v>0.2</v>
      </c>
    </row>
    <row r="81" spans="1:11" x14ac:dyDescent="0.2">
      <c r="A81" s="145"/>
      <c r="B81" s="150" t="s">
        <v>6</v>
      </c>
      <c r="C81" s="154" t="s">
        <v>47</v>
      </c>
      <c r="D81" s="133">
        <v>6884015</v>
      </c>
      <c r="E81" s="132">
        <v>10628</v>
      </c>
      <c r="F81" s="128">
        <f t="shared" si="13"/>
        <v>647.72440722619501</v>
      </c>
      <c r="G81" s="129">
        <f t="shared" si="14"/>
        <v>3.617046309581383</v>
      </c>
      <c r="H81" s="129">
        <f t="shared" si="15"/>
        <v>13.083024005656302</v>
      </c>
      <c r="I81" s="129">
        <f t="shared" si="12"/>
        <v>139046.37913211517</v>
      </c>
      <c r="J81" s="148">
        <f t="shared" si="16"/>
        <v>1.7159877951827929E-2</v>
      </c>
      <c r="K81" s="86">
        <f t="shared" si="17"/>
        <v>0.2</v>
      </c>
    </row>
    <row r="82" spans="1:11" x14ac:dyDescent="0.2">
      <c r="A82" s="145"/>
      <c r="B82" s="150" t="s">
        <v>76</v>
      </c>
      <c r="C82" s="151" t="s">
        <v>31</v>
      </c>
      <c r="D82" s="133">
        <v>2095988</v>
      </c>
      <c r="E82" s="132">
        <v>4213</v>
      </c>
      <c r="F82" s="128">
        <f t="shared" si="13"/>
        <v>497.50486589128889</v>
      </c>
      <c r="G82" s="129">
        <f t="shared" si="14"/>
        <v>-146.60249502532474</v>
      </c>
      <c r="H82" s="129">
        <f t="shared" si="15"/>
        <v>21492.291547650366</v>
      </c>
      <c r="I82" s="129">
        <f t="shared" si="12"/>
        <v>90547024.290250987</v>
      </c>
      <c r="J82" s="148">
        <f t="shared" si="16"/>
        <v>-0.69550697081320612</v>
      </c>
      <c r="K82" s="86">
        <f t="shared" si="17"/>
        <v>0.25</v>
      </c>
    </row>
    <row r="83" spans="1:11" x14ac:dyDescent="0.2">
      <c r="A83" s="145"/>
      <c r="B83" s="150" t="s">
        <v>207</v>
      </c>
      <c r="C83" s="151" t="s">
        <v>73</v>
      </c>
      <c r="D83" s="133">
        <v>1382995</v>
      </c>
      <c r="E83" s="132">
        <v>2975</v>
      </c>
      <c r="F83" s="128">
        <f t="shared" si="13"/>
        <v>464.87226890756301</v>
      </c>
      <c r="G83" s="129">
        <f t="shared" si="14"/>
        <v>-179.23509200905062</v>
      </c>
      <c r="H83" s="129">
        <f t="shared" si="15"/>
        <v>32125.218207492842</v>
      </c>
      <c r="I83" s="129">
        <f t="shared" si="12"/>
        <v>95572524.167291209</v>
      </c>
      <c r="J83" s="148">
        <f t="shared" si="16"/>
        <v>-0.85032151659565491</v>
      </c>
      <c r="K83" s="86">
        <f t="shared" si="17"/>
        <v>0.25</v>
      </c>
    </row>
    <row r="84" spans="1:11" x14ac:dyDescent="0.2">
      <c r="A84" s="145"/>
      <c r="B84" s="150" t="s">
        <v>118</v>
      </c>
      <c r="C84" s="151" t="s">
        <v>3</v>
      </c>
      <c r="D84" s="133">
        <v>2588963</v>
      </c>
      <c r="E84" s="132">
        <v>5763</v>
      </c>
      <c r="F84" s="128">
        <f t="shared" si="13"/>
        <v>449.23876453236164</v>
      </c>
      <c r="G84" s="129">
        <f t="shared" si="14"/>
        <v>-194.86859638425199</v>
      </c>
      <c r="H84" s="129">
        <f t="shared" si="15"/>
        <v>37973.769856768507</v>
      </c>
      <c r="I84" s="129">
        <f t="shared" si="12"/>
        <v>218842835.6845569</v>
      </c>
      <c r="J84" s="148">
        <f t="shared" si="16"/>
        <v>-0.92448949899808963</v>
      </c>
      <c r="K84" s="86">
        <f t="shared" si="17"/>
        <v>0.25</v>
      </c>
    </row>
    <row r="85" spans="1:11" x14ac:dyDescent="0.2">
      <c r="A85" s="145"/>
      <c r="B85" s="150" t="s">
        <v>46</v>
      </c>
      <c r="C85" s="149" t="s">
        <v>210</v>
      </c>
      <c r="D85" s="133">
        <v>4637071</v>
      </c>
      <c r="E85" s="132">
        <v>10692</v>
      </c>
      <c r="F85" s="128">
        <f t="shared" si="13"/>
        <v>433.69537972315749</v>
      </c>
      <c r="G85" s="129">
        <f t="shared" si="14"/>
        <v>-210.41198119345614</v>
      </c>
      <c r="H85" s="129">
        <f t="shared" si="15"/>
        <v>44273.201829755344</v>
      </c>
      <c r="I85" s="129">
        <f t="shared" si="12"/>
        <v>473369073.96374416</v>
      </c>
      <c r="J85" s="148">
        <f t="shared" si="16"/>
        <v>-0.9982299389746816</v>
      </c>
      <c r="K85" s="86">
        <f t="shared" si="17"/>
        <v>0.25</v>
      </c>
    </row>
    <row r="86" spans="1:11" x14ac:dyDescent="0.2">
      <c r="A86" s="145"/>
      <c r="B86" s="150" t="s">
        <v>30</v>
      </c>
      <c r="C86" s="151" t="s">
        <v>75</v>
      </c>
      <c r="D86" s="133">
        <v>2407447</v>
      </c>
      <c r="E86" s="132">
        <v>6044</v>
      </c>
      <c r="F86" s="128">
        <f t="shared" si="13"/>
        <v>398.32015221707479</v>
      </c>
      <c r="G86" s="129">
        <f t="shared" si="14"/>
        <v>-245.78720869953884</v>
      </c>
      <c r="H86" s="129">
        <f t="shared" si="15"/>
        <v>60411.351960310662</v>
      </c>
      <c r="I86" s="129">
        <f t="shared" si="12"/>
        <v>365126211.24811763</v>
      </c>
      <c r="J86" s="148">
        <f t="shared" si="16"/>
        <v>-1.1660559866850799</v>
      </c>
      <c r="K86" s="86">
        <f t="shared" si="17"/>
        <v>0.3</v>
      </c>
    </row>
    <row r="87" spans="1:11" x14ac:dyDescent="0.2">
      <c r="A87" s="145"/>
      <c r="B87" s="150" t="s">
        <v>72</v>
      </c>
      <c r="C87" s="151" t="s">
        <v>237</v>
      </c>
      <c r="D87" s="133">
        <v>4511193</v>
      </c>
      <c r="E87" s="132">
        <v>8715</v>
      </c>
      <c r="F87" s="128">
        <f t="shared" si="13"/>
        <v>517.63545611015491</v>
      </c>
      <c r="G87" s="129">
        <f t="shared" si="14"/>
        <v>-126.47190480645872</v>
      </c>
      <c r="H87" s="129">
        <f t="shared" si="15"/>
        <v>15995.142705373957</v>
      </c>
      <c r="I87" s="129">
        <f t="shared" si="12"/>
        <v>139397668.67733404</v>
      </c>
      <c r="J87" s="148">
        <f t="shared" si="16"/>
        <v>-0.60000405443114269</v>
      </c>
      <c r="K87" s="86">
        <f t="shared" si="17"/>
        <v>0.25</v>
      </c>
    </row>
    <row r="88" spans="1:11" x14ac:dyDescent="0.2">
      <c r="A88" s="145"/>
      <c r="B88" s="150" t="s">
        <v>2</v>
      </c>
      <c r="C88" s="151" t="s">
        <v>33</v>
      </c>
      <c r="D88" s="133">
        <v>1445810</v>
      </c>
      <c r="E88" s="132">
        <v>3661</v>
      </c>
      <c r="F88" s="128">
        <f t="shared" si="13"/>
        <v>394.92215241737233</v>
      </c>
      <c r="G88" s="129">
        <f t="shared" si="14"/>
        <v>-249.1852084992413</v>
      </c>
      <c r="H88" s="129">
        <f t="shared" si="15"/>
        <v>62093.268134810358</v>
      </c>
      <c r="I88" s="129">
        <f t="shared" si="12"/>
        <v>227323454.64154071</v>
      </c>
      <c r="J88" s="148">
        <f t="shared" si="16"/>
        <v>-1.1821766710370529</v>
      </c>
      <c r="K88" s="86">
        <f t="shared" si="17"/>
        <v>0.3</v>
      </c>
    </row>
    <row r="89" spans="1:11" x14ac:dyDescent="0.2">
      <c r="A89" s="145"/>
      <c r="B89" s="150" t="s">
        <v>209</v>
      </c>
      <c r="C89" s="153" t="s">
        <v>233</v>
      </c>
      <c r="D89" s="134">
        <v>14284504</v>
      </c>
      <c r="E89" s="135">
        <v>31886</v>
      </c>
      <c r="F89" s="128">
        <f t="shared" si="13"/>
        <v>447.98670262811265</v>
      </c>
      <c r="G89" s="130">
        <f t="shared" si="14"/>
        <v>-196.12065828850098</v>
      </c>
      <c r="H89" s="130">
        <f t="shared" si="15"/>
        <v>38463.31260751497</v>
      </c>
      <c r="I89" s="130">
        <f t="shared" si="12"/>
        <v>1226441185.8032224</v>
      </c>
      <c r="J89" s="148">
        <f t="shared" si="16"/>
        <v>-0.93042949191665758</v>
      </c>
      <c r="K89" s="86">
        <f t="shared" si="17"/>
        <v>0.25</v>
      </c>
    </row>
    <row r="90" spans="1:11" x14ac:dyDescent="0.2">
      <c r="A90" s="145"/>
      <c r="B90" s="150" t="s">
        <v>74</v>
      </c>
      <c r="C90" s="151" t="s">
        <v>111</v>
      </c>
      <c r="D90" s="133">
        <v>9104348</v>
      </c>
      <c r="E90" s="132">
        <v>29772</v>
      </c>
      <c r="F90" s="128">
        <f t="shared" si="13"/>
        <v>305.80236463791482</v>
      </c>
      <c r="G90" s="129">
        <f t="shared" si="14"/>
        <v>-338.30499627869881</v>
      </c>
      <c r="H90" s="129">
        <f t="shared" si="15"/>
        <v>114450.27050713041</v>
      </c>
      <c r="I90" s="129">
        <f t="shared" si="12"/>
        <v>3407413453.5382867</v>
      </c>
      <c r="J90" s="148">
        <f t="shared" si="16"/>
        <v>-1.6049759803346129</v>
      </c>
      <c r="K90" s="86">
        <f t="shared" si="17"/>
        <v>0.3</v>
      </c>
    </row>
    <row r="91" spans="1:11" x14ac:dyDescent="0.2">
      <c r="A91" s="145"/>
      <c r="B91" s="150" t="s">
        <v>29</v>
      </c>
      <c r="C91" s="151" t="s">
        <v>107</v>
      </c>
      <c r="D91" s="133">
        <v>1588307</v>
      </c>
      <c r="E91" s="132">
        <v>5671</v>
      </c>
      <c r="F91" s="128">
        <f t="shared" si="13"/>
        <v>280.07529536236996</v>
      </c>
      <c r="G91" s="129">
        <f t="shared" si="14"/>
        <v>-364.03206555424367</v>
      </c>
      <c r="H91" s="129">
        <f t="shared" si="15"/>
        <v>132519.34475168918</v>
      </c>
      <c r="I91" s="129">
        <f t="shared" si="12"/>
        <v>751517204.0868293</v>
      </c>
      <c r="J91" s="148">
        <f t="shared" si="16"/>
        <v>-1.7270295375857683</v>
      </c>
      <c r="K91" s="86">
        <f t="shared" si="17"/>
        <v>0.3</v>
      </c>
    </row>
    <row r="92" spans="1:11" x14ac:dyDescent="0.2">
      <c r="A92" s="145"/>
      <c r="B92" s="150" t="s">
        <v>32</v>
      </c>
      <c r="C92" s="153" t="s">
        <v>234</v>
      </c>
      <c r="D92" s="134">
        <v>588690542</v>
      </c>
      <c r="E92" s="135">
        <v>698086</v>
      </c>
      <c r="F92" s="128">
        <f t="shared" si="13"/>
        <v>843.29229063467824</v>
      </c>
      <c r="G92" s="130">
        <f t="shared" si="14"/>
        <v>199.18492971806461</v>
      </c>
      <c r="H92" s="130">
        <f t="shared" si="15"/>
        <v>39674.636226790339</v>
      </c>
      <c r="I92" s="130">
        <f t="shared" si="12"/>
        <v>27696308105.01516</v>
      </c>
      <c r="J92" s="148">
        <f t="shared" si="16"/>
        <v>0.94496691257486054</v>
      </c>
      <c r="K92" s="86">
        <f t="shared" si="17"/>
        <v>0.2</v>
      </c>
    </row>
    <row r="93" spans="1:11" x14ac:dyDescent="0.2">
      <c r="A93" s="145"/>
      <c r="B93" s="150" t="s">
        <v>110</v>
      </c>
      <c r="C93" s="151" t="s">
        <v>149</v>
      </c>
      <c r="D93" s="133">
        <v>2057154</v>
      </c>
      <c r="E93" s="132">
        <v>4186</v>
      </c>
      <c r="F93" s="128">
        <f t="shared" si="13"/>
        <v>491.43669374104155</v>
      </c>
      <c r="G93" s="129">
        <f t="shared" si="14"/>
        <v>-152.67066717557208</v>
      </c>
      <c r="H93" s="129">
        <f t="shared" si="15"/>
        <v>23308.332615834301</v>
      </c>
      <c r="I93" s="129">
        <f t="shared" si="12"/>
        <v>97568680.329882383</v>
      </c>
      <c r="J93" s="148">
        <f t="shared" si="16"/>
        <v>-0.72429540330108788</v>
      </c>
      <c r="K93" s="86">
        <f t="shared" si="17"/>
        <v>0.25</v>
      </c>
    </row>
    <row r="94" spans="1:11" x14ac:dyDescent="0.2">
      <c r="A94" s="145"/>
      <c r="B94" s="150" t="s">
        <v>106</v>
      </c>
      <c r="C94" s="151" t="s">
        <v>140</v>
      </c>
      <c r="D94" s="133">
        <v>4337476</v>
      </c>
      <c r="E94" s="132">
        <v>6927</v>
      </c>
      <c r="F94" s="128">
        <f t="shared" si="13"/>
        <v>626.16948173812614</v>
      </c>
      <c r="G94" s="129">
        <f t="shared" si="14"/>
        <v>-17.937879178487492</v>
      </c>
      <c r="H94" s="129">
        <f t="shared" si="15"/>
        <v>321.76750942201511</v>
      </c>
      <c r="I94" s="129">
        <f t="shared" si="12"/>
        <v>2228883.5377662987</v>
      </c>
      <c r="J94" s="148">
        <f t="shared" si="16"/>
        <v>-8.5100325257683879E-2</v>
      </c>
      <c r="K94" s="86">
        <f t="shared" si="17"/>
        <v>0.25</v>
      </c>
    </row>
    <row r="95" spans="1:11" x14ac:dyDescent="0.2">
      <c r="A95" s="145"/>
      <c r="B95" s="150" t="s">
        <v>172</v>
      </c>
      <c r="C95" s="151" t="s">
        <v>79</v>
      </c>
      <c r="D95" s="133">
        <v>831994</v>
      </c>
      <c r="E95" s="132">
        <v>1859</v>
      </c>
      <c r="F95" s="128">
        <f t="shared" si="13"/>
        <v>447.54922001075846</v>
      </c>
      <c r="G95" s="129">
        <f t="shared" si="14"/>
        <v>-196.55814090585517</v>
      </c>
      <c r="H95" s="129">
        <f t="shared" si="15"/>
        <v>38635.102756366017</v>
      </c>
      <c r="I95" s="129">
        <f t="shared" si="12"/>
        <v>71822656.024084419</v>
      </c>
      <c r="J95" s="148">
        <f t="shared" si="16"/>
        <v>-0.93250498326437914</v>
      </c>
      <c r="K95" s="86">
        <f t="shared" si="17"/>
        <v>0.25</v>
      </c>
    </row>
    <row r="96" spans="1:11" x14ac:dyDescent="0.2">
      <c r="A96" s="145"/>
      <c r="B96" s="150" t="s">
        <v>139</v>
      </c>
      <c r="C96" s="151" t="s">
        <v>16</v>
      </c>
      <c r="D96" s="133">
        <v>728009</v>
      </c>
      <c r="E96" s="132">
        <v>2444</v>
      </c>
      <c r="F96" s="128">
        <f t="shared" si="13"/>
        <v>297.87602291325697</v>
      </c>
      <c r="G96" s="129">
        <f t="shared" si="14"/>
        <v>-346.23133800335665</v>
      </c>
      <c r="H96" s="129">
        <f t="shared" si="15"/>
        <v>119876.1394155946</v>
      </c>
      <c r="I96" s="129">
        <f t="shared" si="12"/>
        <v>292977284.73171324</v>
      </c>
      <c r="J96" s="148">
        <f t="shared" si="16"/>
        <v>-1.642579882789307</v>
      </c>
      <c r="K96" s="86">
        <f t="shared" si="17"/>
        <v>0.3</v>
      </c>
    </row>
    <row r="97" spans="1:11" x14ac:dyDescent="0.2">
      <c r="A97" s="145"/>
      <c r="B97" s="150" t="s">
        <v>78</v>
      </c>
      <c r="C97" s="151" t="s">
        <v>20</v>
      </c>
      <c r="D97" s="133">
        <v>1715417</v>
      </c>
      <c r="E97" s="132">
        <v>3964</v>
      </c>
      <c r="F97" s="128">
        <f t="shared" si="13"/>
        <v>432.74899091826438</v>
      </c>
      <c r="G97" s="129">
        <f t="shared" si="14"/>
        <v>-211.35836999834925</v>
      </c>
      <c r="H97" s="129">
        <f t="shared" si="15"/>
        <v>44672.360568359101</v>
      </c>
      <c r="I97" s="129">
        <f t="shared" si="12"/>
        <v>177081237.29297549</v>
      </c>
      <c r="J97" s="148">
        <f t="shared" si="16"/>
        <v>-1.0027197671374903</v>
      </c>
      <c r="K97" s="86">
        <f t="shared" si="17"/>
        <v>0.3</v>
      </c>
    </row>
    <row r="98" spans="1:11" x14ac:dyDescent="0.2">
      <c r="A98" s="145"/>
      <c r="B98" s="150" t="s">
        <v>15</v>
      </c>
      <c r="C98" s="151" t="s">
        <v>162</v>
      </c>
      <c r="D98" s="133">
        <v>2330208</v>
      </c>
      <c r="E98" s="132">
        <v>5612</v>
      </c>
      <c r="F98" s="128">
        <f t="shared" si="13"/>
        <v>415.21881682109768</v>
      </c>
      <c r="G98" s="129">
        <f t="shared" si="14"/>
        <v>-228.88854409551595</v>
      </c>
      <c r="H98" s="129">
        <f t="shared" si="15"/>
        <v>52389.965618164948</v>
      </c>
      <c r="I98" s="129">
        <f t="shared" si="12"/>
        <v>294012487.04914171</v>
      </c>
      <c r="J98" s="148">
        <f t="shared" si="16"/>
        <v>-1.085885870702388</v>
      </c>
      <c r="K98" s="86">
        <f t="shared" si="17"/>
        <v>0.3</v>
      </c>
    </row>
    <row r="99" spans="1:11" x14ac:dyDescent="0.2">
      <c r="A99" s="145"/>
      <c r="B99" s="150" t="s">
        <v>19</v>
      </c>
      <c r="C99" s="151" t="s">
        <v>85</v>
      </c>
      <c r="D99" s="133">
        <v>4453144</v>
      </c>
      <c r="E99" s="132">
        <v>8658</v>
      </c>
      <c r="F99" s="128">
        <f t="shared" si="13"/>
        <v>514.3386463386463</v>
      </c>
      <c r="G99" s="129">
        <f t="shared" si="14"/>
        <v>-129.76871457796733</v>
      </c>
      <c r="H99" s="129">
        <f t="shared" si="15"/>
        <v>16839.919283217951</v>
      </c>
      <c r="I99" s="129">
        <f t="shared" si="12"/>
        <v>145800021.15410101</v>
      </c>
      <c r="J99" s="148">
        <f t="shared" si="16"/>
        <v>-0.61564467621683083</v>
      </c>
      <c r="K99" s="86">
        <f t="shared" si="17"/>
        <v>0.25</v>
      </c>
    </row>
    <row r="100" spans="1:11" x14ac:dyDescent="0.2">
      <c r="A100" s="145"/>
      <c r="B100" s="150" t="s">
        <v>161</v>
      </c>
      <c r="C100" s="151" t="s">
        <v>57</v>
      </c>
      <c r="D100" s="133">
        <v>1743876</v>
      </c>
      <c r="E100" s="132">
        <v>4025</v>
      </c>
      <c r="F100" s="128">
        <f t="shared" si="13"/>
        <v>433.26111801242234</v>
      </c>
      <c r="G100" s="129">
        <f t="shared" si="14"/>
        <v>-210.84624290419129</v>
      </c>
      <c r="H100" s="129">
        <f t="shared" si="15"/>
        <v>44456.138146813231</v>
      </c>
      <c r="I100" s="129">
        <f t="shared" si="12"/>
        <v>178935956.04092327</v>
      </c>
      <c r="J100" s="148">
        <f t="shared" si="16"/>
        <v>-1.0002901497979788</v>
      </c>
      <c r="K100" s="86">
        <f t="shared" si="17"/>
        <v>0.3</v>
      </c>
    </row>
    <row r="101" spans="1:11" x14ac:dyDescent="0.2">
      <c r="A101" s="145"/>
      <c r="B101" s="150" t="s">
        <v>84</v>
      </c>
      <c r="C101" s="151" t="s">
        <v>121</v>
      </c>
      <c r="D101" s="133">
        <v>16773114</v>
      </c>
      <c r="E101" s="132">
        <v>23105</v>
      </c>
      <c r="F101" s="128">
        <f t="shared" si="13"/>
        <v>725.95169876650073</v>
      </c>
      <c r="G101" s="129">
        <f t="shared" si="14"/>
        <v>81.844337849887097</v>
      </c>
      <c r="H101" s="129">
        <f t="shared" si="15"/>
        <v>6698.4956380864614</v>
      </c>
      <c r="I101" s="129">
        <f t="shared" si="12"/>
        <v>154768741.71798769</v>
      </c>
      <c r="J101" s="148">
        <f t="shared" si="16"/>
        <v>0.38828334733562642</v>
      </c>
      <c r="K101" s="86">
        <f t="shared" si="17"/>
        <v>0.2</v>
      </c>
    </row>
    <row r="102" spans="1:11" x14ac:dyDescent="0.2">
      <c r="A102" s="145"/>
      <c r="B102" s="150" t="s">
        <v>56</v>
      </c>
      <c r="C102" s="149" t="s">
        <v>214</v>
      </c>
      <c r="D102" s="133">
        <v>12989095</v>
      </c>
      <c r="E102" s="132">
        <v>26757</v>
      </c>
      <c r="F102" s="128">
        <f t="shared" si="13"/>
        <v>485.44661210150616</v>
      </c>
      <c r="G102" s="129">
        <f t="shared" si="14"/>
        <v>-158.66074881510747</v>
      </c>
      <c r="H102" s="129">
        <f t="shared" si="15"/>
        <v>25173.233214570624</v>
      </c>
      <c r="I102" s="129">
        <f t="shared" si="12"/>
        <v>673560201.12226617</v>
      </c>
      <c r="J102" s="148">
        <f t="shared" si="16"/>
        <v>-0.75271336123091293</v>
      </c>
      <c r="K102" s="86">
        <f t="shared" si="17"/>
        <v>0.25</v>
      </c>
    </row>
    <row r="103" spans="1:11" x14ac:dyDescent="0.2">
      <c r="A103" s="145"/>
      <c r="B103" s="150" t="s">
        <v>120</v>
      </c>
      <c r="C103" s="151" t="s">
        <v>123</v>
      </c>
      <c r="D103" s="133">
        <v>5076975</v>
      </c>
      <c r="E103" s="132">
        <v>6194</v>
      </c>
      <c r="F103" s="128">
        <f t="shared" si="13"/>
        <v>819.66015498869876</v>
      </c>
      <c r="G103" s="129">
        <f t="shared" si="14"/>
        <v>175.55279407208513</v>
      </c>
      <c r="H103" s="129">
        <f t="shared" si="15"/>
        <v>30818.783506515931</v>
      </c>
      <c r="I103" s="129">
        <f t="shared" ref="I103:I126" si="18">H103*E103</f>
        <v>190891545.03935969</v>
      </c>
      <c r="J103" s="148">
        <f t="shared" si="16"/>
        <v>0.8328520739144224</v>
      </c>
      <c r="K103" s="86">
        <f t="shared" si="17"/>
        <v>0.2</v>
      </c>
    </row>
    <row r="104" spans="1:11" x14ac:dyDescent="0.2">
      <c r="A104" s="145"/>
      <c r="B104" s="150" t="s">
        <v>213</v>
      </c>
      <c r="C104" s="151" t="s">
        <v>142</v>
      </c>
      <c r="D104" s="133">
        <v>1634297</v>
      </c>
      <c r="E104" s="132">
        <v>2418</v>
      </c>
      <c r="F104" s="128">
        <f t="shared" ref="F104:F126" si="19">D104/E104</f>
        <v>675.88792390405297</v>
      </c>
      <c r="G104" s="163">
        <f t="shared" ref="G104:G126" si="20">F104-F$128</f>
        <v>31.780562987439339</v>
      </c>
      <c r="H104" s="129">
        <f t="shared" ref="H104:H126" si="21">G104^2</f>
        <v>1010.0041837985992</v>
      </c>
      <c r="I104" s="129">
        <f t="shared" si="18"/>
        <v>2442190.1164250127</v>
      </c>
      <c r="J104" s="148">
        <f t="shared" ref="J104:J126" si="22">G104/$I$132</f>
        <v>0.15077235275098122</v>
      </c>
      <c r="K104" s="86">
        <f t="shared" ref="K104:K126" si="23">IF(J104&lt;-1,$K$3,IF(J104&lt;0,$J$3,(IF(J104&lt;1,$I$3,(IF(J104&lt;2,$H$3,$G$3))))))</f>
        <v>0.2</v>
      </c>
    </row>
    <row r="105" spans="1:11" x14ac:dyDescent="0.2">
      <c r="A105" s="145"/>
      <c r="B105" s="150" t="s">
        <v>122</v>
      </c>
      <c r="C105" s="149" t="s">
        <v>216</v>
      </c>
      <c r="D105" s="133">
        <v>13151344</v>
      </c>
      <c r="E105" s="132">
        <v>18346</v>
      </c>
      <c r="F105" s="128">
        <f t="shared" si="19"/>
        <v>716.85075765834517</v>
      </c>
      <c r="G105" s="129">
        <f t="shared" si="20"/>
        <v>72.743396741731544</v>
      </c>
      <c r="H105" s="129">
        <f t="shared" si="21"/>
        <v>5291.6017695249593</v>
      </c>
      <c r="I105" s="129">
        <f t="shared" si="18"/>
        <v>97079726.063704908</v>
      </c>
      <c r="J105" s="148">
        <f t="shared" si="22"/>
        <v>0.34510694723009461</v>
      </c>
      <c r="K105" s="86">
        <f t="shared" si="23"/>
        <v>0.2</v>
      </c>
    </row>
    <row r="106" spans="1:11" x14ac:dyDescent="0.2">
      <c r="A106" s="145"/>
      <c r="B106" s="150" t="s">
        <v>141</v>
      </c>
      <c r="C106" s="151" t="s">
        <v>9</v>
      </c>
      <c r="D106" s="133">
        <v>2014159</v>
      </c>
      <c r="E106" s="132">
        <v>3815</v>
      </c>
      <c r="F106" s="128">
        <f t="shared" si="19"/>
        <v>527.95779816513766</v>
      </c>
      <c r="G106" s="129">
        <f t="shared" si="20"/>
        <v>-116.14956275147597</v>
      </c>
      <c r="H106" s="129">
        <f t="shared" si="21"/>
        <v>13490.720927359054</v>
      </c>
      <c r="I106" s="129">
        <f t="shared" si="18"/>
        <v>51467100.337874793</v>
      </c>
      <c r="J106" s="148">
        <f t="shared" si="22"/>
        <v>-0.55103312216209333</v>
      </c>
      <c r="K106" s="86">
        <f t="shared" si="23"/>
        <v>0.25</v>
      </c>
    </row>
    <row r="107" spans="1:11" x14ac:dyDescent="0.2">
      <c r="A107" s="145"/>
      <c r="B107" s="150" t="s">
        <v>215</v>
      </c>
      <c r="C107" s="151" t="s">
        <v>63</v>
      </c>
      <c r="D107" s="133">
        <v>2231270</v>
      </c>
      <c r="E107" s="132">
        <v>5520</v>
      </c>
      <c r="F107" s="128">
        <f t="shared" si="19"/>
        <v>404.21557971014494</v>
      </c>
      <c r="G107" s="129">
        <f t="shared" si="20"/>
        <v>-239.89178120646869</v>
      </c>
      <c r="H107" s="129">
        <f t="shared" si="21"/>
        <v>57548.066690412248</v>
      </c>
      <c r="I107" s="129">
        <f t="shared" si="18"/>
        <v>317665328.13107562</v>
      </c>
      <c r="J107" s="148">
        <f t="shared" si="22"/>
        <v>-1.1380870839959012</v>
      </c>
      <c r="K107" s="86">
        <f t="shared" si="23"/>
        <v>0.3</v>
      </c>
    </row>
    <row r="108" spans="1:11" x14ac:dyDescent="0.2">
      <c r="A108" s="145"/>
      <c r="B108" s="150" t="s">
        <v>8</v>
      </c>
      <c r="C108" s="149" t="s">
        <v>218</v>
      </c>
      <c r="D108" s="133">
        <v>6936877</v>
      </c>
      <c r="E108" s="132">
        <v>13511</v>
      </c>
      <c r="F108" s="128">
        <f t="shared" si="19"/>
        <v>513.42439493745837</v>
      </c>
      <c r="G108" s="129">
        <f t="shared" si="20"/>
        <v>-130.68296597915526</v>
      </c>
      <c r="H108" s="129">
        <f t="shared" si="21"/>
        <v>17078.037597109051</v>
      </c>
      <c r="I108" s="129">
        <f t="shared" si="18"/>
        <v>230741365.97454038</v>
      </c>
      <c r="J108" s="148">
        <f t="shared" si="22"/>
        <v>-0.61998203911431837</v>
      </c>
      <c r="K108" s="86">
        <f t="shared" si="23"/>
        <v>0.25</v>
      </c>
    </row>
    <row r="109" spans="1:11" x14ac:dyDescent="0.2">
      <c r="A109" s="145"/>
      <c r="B109" s="150" t="s">
        <v>62</v>
      </c>
      <c r="C109" s="151" t="s">
        <v>144</v>
      </c>
      <c r="D109" s="133">
        <v>9535335</v>
      </c>
      <c r="E109" s="132">
        <v>10401</v>
      </c>
      <c r="F109" s="128">
        <f t="shared" si="19"/>
        <v>916.77098355927319</v>
      </c>
      <c r="G109" s="129">
        <f t="shared" si="20"/>
        <v>272.66362264265956</v>
      </c>
      <c r="H109" s="129">
        <f t="shared" si="21"/>
        <v>74345.451112618655</v>
      </c>
      <c r="I109" s="129">
        <f t="shared" si="18"/>
        <v>773267037.02234662</v>
      </c>
      <c r="J109" s="148">
        <f t="shared" si="22"/>
        <v>1.293562228953826</v>
      </c>
      <c r="K109" s="86">
        <f t="shared" si="23"/>
        <v>0.15</v>
      </c>
    </row>
    <row r="110" spans="1:11" x14ac:dyDescent="0.2">
      <c r="A110" s="145"/>
      <c r="B110" s="150" t="s">
        <v>217</v>
      </c>
      <c r="C110" s="151" t="s">
        <v>157</v>
      </c>
      <c r="D110" s="133">
        <v>1501633</v>
      </c>
      <c r="E110" s="132">
        <v>3716</v>
      </c>
      <c r="F110" s="128">
        <f t="shared" si="19"/>
        <v>404.09930032292789</v>
      </c>
      <c r="G110" s="129">
        <f t="shared" si="20"/>
        <v>-240.00806059368574</v>
      </c>
      <c r="H110" s="129">
        <f t="shared" si="21"/>
        <v>57603.869149942329</v>
      </c>
      <c r="I110" s="129">
        <f t="shared" si="18"/>
        <v>214055977.76118571</v>
      </c>
      <c r="J110" s="148">
        <f t="shared" si="22"/>
        <v>-1.1386387330272316</v>
      </c>
      <c r="K110" s="86">
        <f t="shared" si="23"/>
        <v>0.3</v>
      </c>
    </row>
    <row r="111" spans="1:11" x14ac:dyDescent="0.2">
      <c r="A111" s="145"/>
      <c r="B111" s="150" t="s">
        <v>143</v>
      </c>
      <c r="C111" s="149" t="s">
        <v>220</v>
      </c>
      <c r="D111" s="133">
        <v>15137699</v>
      </c>
      <c r="E111" s="132">
        <v>32366</v>
      </c>
      <c r="F111" s="128">
        <f t="shared" si="19"/>
        <v>467.70373231168509</v>
      </c>
      <c r="G111" s="129">
        <f t="shared" si="20"/>
        <v>-176.40362860492854</v>
      </c>
      <c r="H111" s="129">
        <f t="shared" si="21"/>
        <v>31118.240184985563</v>
      </c>
      <c r="I111" s="129">
        <f t="shared" si="18"/>
        <v>1007172961.8272427</v>
      </c>
      <c r="J111" s="148">
        <f t="shared" si="22"/>
        <v>-0.83688857648894521</v>
      </c>
      <c r="K111" s="86">
        <f t="shared" si="23"/>
        <v>0.25</v>
      </c>
    </row>
    <row r="112" spans="1:11" x14ac:dyDescent="0.2">
      <c r="A112" s="145"/>
      <c r="B112" s="150" t="s">
        <v>156</v>
      </c>
      <c r="C112" s="151" t="s">
        <v>43</v>
      </c>
      <c r="D112" s="133">
        <v>1973148</v>
      </c>
      <c r="E112" s="132">
        <v>3743</v>
      </c>
      <c r="F112" s="128">
        <f t="shared" si="19"/>
        <v>527.15682607534063</v>
      </c>
      <c r="G112" s="129">
        <f t="shared" si="20"/>
        <v>-116.950534841273</v>
      </c>
      <c r="H112" s="129">
        <f t="shared" si="21"/>
        <v>13677.42759965981</v>
      </c>
      <c r="I112" s="129">
        <f t="shared" si="18"/>
        <v>51194611.505526669</v>
      </c>
      <c r="J112" s="148">
        <f t="shared" si="22"/>
        <v>-0.55483306889413508</v>
      </c>
      <c r="K112" s="86">
        <f t="shared" si="23"/>
        <v>0.25</v>
      </c>
    </row>
    <row r="113" spans="1:11" x14ac:dyDescent="0.2">
      <c r="A113" s="145"/>
      <c r="B113" s="150" t="s">
        <v>219</v>
      </c>
      <c r="C113" s="149" t="s">
        <v>222</v>
      </c>
      <c r="D113" s="133">
        <v>16386829</v>
      </c>
      <c r="E113" s="132">
        <v>31666</v>
      </c>
      <c r="F113" s="128">
        <f t="shared" si="19"/>
        <v>517.48970504642205</v>
      </c>
      <c r="G113" s="129">
        <f t="shared" si="20"/>
        <v>-126.61765587019158</v>
      </c>
      <c r="H113" s="129">
        <f t="shared" si="21"/>
        <v>16032.030778062261</v>
      </c>
      <c r="I113" s="129">
        <f t="shared" si="18"/>
        <v>507670286.61811954</v>
      </c>
      <c r="J113" s="148">
        <f t="shared" si="22"/>
        <v>-0.60069552206825305</v>
      </c>
      <c r="K113" s="86">
        <f t="shared" si="23"/>
        <v>0.25</v>
      </c>
    </row>
    <row r="114" spans="1:11" x14ac:dyDescent="0.2">
      <c r="A114" s="145"/>
      <c r="B114" s="150" t="s">
        <v>42</v>
      </c>
      <c r="C114" s="151" t="s">
        <v>81</v>
      </c>
      <c r="D114" s="133">
        <v>1091712</v>
      </c>
      <c r="E114" s="132">
        <v>2698</v>
      </c>
      <c r="F114" s="128">
        <f t="shared" si="19"/>
        <v>404.63750926612306</v>
      </c>
      <c r="G114" s="129">
        <f t="shared" si="20"/>
        <v>-239.46985165049057</v>
      </c>
      <c r="H114" s="129">
        <f t="shared" si="21"/>
        <v>57345.809849507961</v>
      </c>
      <c r="I114" s="129">
        <f t="shared" si="18"/>
        <v>154718994.97397247</v>
      </c>
      <c r="J114" s="148">
        <f t="shared" si="22"/>
        <v>-1.1360853789954222</v>
      </c>
      <c r="K114" s="86">
        <f t="shared" si="23"/>
        <v>0.3</v>
      </c>
    </row>
    <row r="115" spans="1:11" x14ac:dyDescent="0.2">
      <c r="A115" s="145"/>
      <c r="B115" s="150" t="s">
        <v>221</v>
      </c>
      <c r="C115" s="149" t="s">
        <v>224</v>
      </c>
      <c r="D115" s="133">
        <v>4092798</v>
      </c>
      <c r="E115" s="132">
        <v>9670</v>
      </c>
      <c r="F115" s="128">
        <f t="shared" si="19"/>
        <v>423.24694932781802</v>
      </c>
      <c r="G115" s="129">
        <f t="shared" si="20"/>
        <v>-220.86041158879561</v>
      </c>
      <c r="H115" s="129">
        <f t="shared" si="21"/>
        <v>48779.321407172203</v>
      </c>
      <c r="I115" s="129">
        <f t="shared" si="18"/>
        <v>471696038.00735521</v>
      </c>
      <c r="J115" s="148">
        <f t="shared" si="22"/>
        <v>-1.0477990556036985</v>
      </c>
      <c r="K115" s="86">
        <f t="shared" si="23"/>
        <v>0.3</v>
      </c>
    </row>
    <row r="116" spans="1:11" x14ac:dyDescent="0.2">
      <c r="A116" s="145"/>
      <c r="B116" s="150" t="s">
        <v>80</v>
      </c>
      <c r="C116" s="153" t="s">
        <v>226</v>
      </c>
      <c r="D116" s="134">
        <v>16742586</v>
      </c>
      <c r="E116" s="135">
        <v>25344</v>
      </c>
      <c r="F116" s="128">
        <f t="shared" si="19"/>
        <v>660.61339962121212</v>
      </c>
      <c r="G116" s="130">
        <f t="shared" si="20"/>
        <v>16.506038704598495</v>
      </c>
      <c r="H116" s="130">
        <f t="shared" si="21"/>
        <v>272.44931371770355</v>
      </c>
      <c r="I116" s="130">
        <f t="shared" si="18"/>
        <v>6904955.4068614785</v>
      </c>
      <c r="J116" s="148">
        <f t="shared" si="22"/>
        <v>7.8307432472944749E-2</v>
      </c>
      <c r="K116" s="86">
        <f t="shared" si="23"/>
        <v>0.2</v>
      </c>
    </row>
    <row r="117" spans="1:11" x14ac:dyDescent="0.2">
      <c r="A117" s="145"/>
      <c r="B117" s="150" t="s">
        <v>223</v>
      </c>
      <c r="C117" s="151" t="s">
        <v>97</v>
      </c>
      <c r="D117" s="133">
        <v>1221121</v>
      </c>
      <c r="E117" s="132">
        <v>3590</v>
      </c>
      <c r="F117" s="128">
        <f t="shared" si="19"/>
        <v>340.14512534818942</v>
      </c>
      <c r="G117" s="129">
        <f t="shared" si="20"/>
        <v>-303.96223556842421</v>
      </c>
      <c r="H117" s="129">
        <f t="shared" si="21"/>
        <v>92393.040651754214</v>
      </c>
      <c r="I117" s="129">
        <f t="shared" si="18"/>
        <v>331691015.93979764</v>
      </c>
      <c r="J117" s="148">
        <f t="shared" si="22"/>
        <v>-1.4420481292987912</v>
      </c>
      <c r="K117" s="86">
        <f t="shared" si="23"/>
        <v>0.3</v>
      </c>
    </row>
    <row r="118" spans="1:11" x14ac:dyDescent="0.2">
      <c r="A118" s="145"/>
      <c r="B118" s="150" t="s">
        <v>96</v>
      </c>
      <c r="C118" s="151" t="s">
        <v>109</v>
      </c>
      <c r="D118" s="133">
        <v>565773</v>
      </c>
      <c r="E118" s="132">
        <v>2178</v>
      </c>
      <c r="F118" s="128">
        <f t="shared" si="19"/>
        <v>259.76721763085402</v>
      </c>
      <c r="G118" s="129">
        <f t="shared" si="20"/>
        <v>-384.34014328575961</v>
      </c>
      <c r="H118" s="129">
        <f t="shared" si="21"/>
        <v>147717.34574091822</v>
      </c>
      <c r="I118" s="129">
        <f t="shared" si="18"/>
        <v>321728379.02371985</v>
      </c>
      <c r="J118" s="148">
        <f t="shared" si="22"/>
        <v>-1.8233744846731004</v>
      </c>
      <c r="K118" s="86">
        <f t="shared" si="23"/>
        <v>0.3</v>
      </c>
    </row>
    <row r="119" spans="1:11" x14ac:dyDescent="0.2">
      <c r="A119" s="145"/>
      <c r="B119" s="150" t="s">
        <v>108</v>
      </c>
      <c r="C119" s="151" t="s">
        <v>35</v>
      </c>
      <c r="D119" s="133">
        <v>1794761</v>
      </c>
      <c r="E119" s="132">
        <v>4348</v>
      </c>
      <c r="F119" s="128">
        <f t="shared" si="19"/>
        <v>412.77851885924565</v>
      </c>
      <c r="G119" s="129">
        <f t="shared" si="20"/>
        <v>-231.32884205736798</v>
      </c>
      <c r="H119" s="129">
        <f t="shared" si="21"/>
        <v>53513.033167602698</v>
      </c>
      <c r="I119" s="129">
        <f t="shared" si="18"/>
        <v>232674668.21273652</v>
      </c>
      <c r="J119" s="148">
        <f t="shared" si="22"/>
        <v>-1.0974630559544953</v>
      </c>
      <c r="K119" s="86">
        <f t="shared" si="23"/>
        <v>0.3</v>
      </c>
    </row>
    <row r="120" spans="1:11" x14ac:dyDescent="0.2">
      <c r="A120" s="145"/>
      <c r="B120" s="150" t="s">
        <v>34</v>
      </c>
      <c r="C120" s="151" t="s">
        <v>22</v>
      </c>
      <c r="D120" s="133">
        <v>4319652</v>
      </c>
      <c r="E120" s="132">
        <v>9077</v>
      </c>
      <c r="F120" s="128">
        <f t="shared" si="19"/>
        <v>475.88983144210641</v>
      </c>
      <c r="G120" s="129">
        <f t="shared" si="20"/>
        <v>-168.21752947450722</v>
      </c>
      <c r="H120" s="129">
        <f t="shared" si="21"/>
        <v>28297.137222506703</v>
      </c>
      <c r="I120" s="129">
        <f t="shared" si="18"/>
        <v>256853114.56869334</v>
      </c>
      <c r="J120" s="148">
        <f t="shared" si="22"/>
        <v>-0.79805234107567724</v>
      </c>
      <c r="K120" s="86">
        <f t="shared" si="23"/>
        <v>0.25</v>
      </c>
    </row>
    <row r="121" spans="1:11" x14ac:dyDescent="0.2">
      <c r="A121" s="145"/>
      <c r="B121" s="150" t="s">
        <v>21</v>
      </c>
      <c r="C121" s="153" t="s">
        <v>235</v>
      </c>
      <c r="D121" s="134">
        <v>30046671</v>
      </c>
      <c r="E121" s="135">
        <v>40273</v>
      </c>
      <c r="F121" s="128">
        <f t="shared" si="19"/>
        <v>746.07481439177616</v>
      </c>
      <c r="G121" s="130">
        <f t="shared" si="20"/>
        <v>101.96745347516253</v>
      </c>
      <c r="H121" s="130">
        <f t="shared" si="21"/>
        <v>10397.361568209435</v>
      </c>
      <c r="I121" s="130">
        <f t="shared" si="18"/>
        <v>418732942.43649858</v>
      </c>
      <c r="J121" s="148">
        <f t="shared" si="22"/>
        <v>0.48375080298460099</v>
      </c>
      <c r="K121" s="86">
        <f t="shared" si="23"/>
        <v>0.2</v>
      </c>
    </row>
    <row r="122" spans="1:11" x14ac:dyDescent="0.2">
      <c r="A122" s="145"/>
      <c r="B122" s="150" t="s">
        <v>169</v>
      </c>
      <c r="C122" s="151" t="s">
        <v>170</v>
      </c>
      <c r="D122" s="133">
        <v>6927275</v>
      </c>
      <c r="E122" s="132">
        <v>12612</v>
      </c>
      <c r="F122" s="128">
        <f t="shared" si="19"/>
        <v>549.26062480177609</v>
      </c>
      <c r="G122" s="129">
        <f t="shared" si="20"/>
        <v>-94.84673611483754</v>
      </c>
      <c r="H122" s="129">
        <f t="shared" si="21"/>
        <v>8995.9033516376276</v>
      </c>
      <c r="I122" s="129">
        <f t="shared" si="18"/>
        <v>113456333.07085375</v>
      </c>
      <c r="J122" s="148">
        <f t="shared" si="22"/>
        <v>-0.44996891843726688</v>
      </c>
      <c r="K122" s="86">
        <f t="shared" si="23"/>
        <v>0.25</v>
      </c>
    </row>
    <row r="123" spans="1:11" x14ac:dyDescent="0.2">
      <c r="A123" s="145"/>
      <c r="B123" s="150" t="s">
        <v>52</v>
      </c>
      <c r="C123" s="151" t="s">
        <v>53</v>
      </c>
      <c r="D123" s="133">
        <v>1754579</v>
      </c>
      <c r="E123" s="132">
        <v>4205</v>
      </c>
      <c r="F123" s="128">
        <f t="shared" si="19"/>
        <v>417.2601664684899</v>
      </c>
      <c r="G123" s="129">
        <f t="shared" si="20"/>
        <v>-226.84719444812373</v>
      </c>
      <c r="H123" s="129">
        <f t="shared" si="21"/>
        <v>51459.649628984858</v>
      </c>
      <c r="I123" s="129">
        <f t="shared" si="18"/>
        <v>216387826.68988132</v>
      </c>
      <c r="J123" s="148">
        <f t="shared" si="22"/>
        <v>-1.076201363563658</v>
      </c>
      <c r="K123" s="86">
        <f t="shared" si="23"/>
        <v>0.3</v>
      </c>
    </row>
    <row r="124" spans="1:11" x14ac:dyDescent="0.2">
      <c r="A124" s="145"/>
      <c r="B124" s="150" t="s">
        <v>11</v>
      </c>
      <c r="C124" s="151" t="s">
        <v>12</v>
      </c>
      <c r="D124" s="133">
        <v>1806733</v>
      </c>
      <c r="E124" s="132">
        <v>5685</v>
      </c>
      <c r="F124" s="128">
        <f t="shared" si="19"/>
        <v>317.80703605980653</v>
      </c>
      <c r="G124" s="129">
        <f t="shared" si="20"/>
        <v>-326.30032485680709</v>
      </c>
      <c r="H124" s="129">
        <f t="shared" si="21"/>
        <v>106471.90200165784</v>
      </c>
      <c r="I124" s="129">
        <f t="shared" si="18"/>
        <v>605292762.87942481</v>
      </c>
      <c r="J124" s="148">
        <f t="shared" si="22"/>
        <v>-1.5480237937104666</v>
      </c>
      <c r="K124" s="86">
        <f t="shared" si="23"/>
        <v>0.3</v>
      </c>
    </row>
    <row r="125" spans="1:11" x14ac:dyDescent="0.2">
      <c r="A125" s="145"/>
      <c r="B125" s="150" t="s">
        <v>112</v>
      </c>
      <c r="C125" s="151" t="s">
        <v>113</v>
      </c>
      <c r="D125" s="133">
        <v>2049202</v>
      </c>
      <c r="E125" s="132">
        <v>6496</v>
      </c>
      <c r="F125" s="128">
        <f t="shared" si="19"/>
        <v>315.45597290640393</v>
      </c>
      <c r="G125" s="129">
        <f t="shared" si="20"/>
        <v>-328.6513880102097</v>
      </c>
      <c r="H125" s="129">
        <f t="shared" si="21"/>
        <v>108011.73484103741</v>
      </c>
      <c r="I125" s="129">
        <f t="shared" si="18"/>
        <v>701644229.52737904</v>
      </c>
      <c r="J125" s="148">
        <f t="shared" si="22"/>
        <v>-1.5591776339758121</v>
      </c>
      <c r="K125" s="86">
        <f t="shared" si="23"/>
        <v>0.3</v>
      </c>
    </row>
    <row r="126" spans="1:11" x14ac:dyDescent="0.2">
      <c r="A126" s="145"/>
      <c r="B126" s="150" t="s">
        <v>88</v>
      </c>
      <c r="C126" s="151" t="s">
        <v>89</v>
      </c>
      <c r="D126" s="133">
        <v>956601</v>
      </c>
      <c r="E126" s="132">
        <v>3344</v>
      </c>
      <c r="F126" s="128">
        <f t="shared" si="19"/>
        <v>286.06489234449759</v>
      </c>
      <c r="G126" s="129">
        <f t="shared" si="20"/>
        <v>-358.04246857211604</v>
      </c>
      <c r="H126" s="129">
        <f t="shared" si="21"/>
        <v>128194.40930121471</v>
      </c>
      <c r="I126" s="129">
        <f t="shared" si="18"/>
        <v>428682104.70326197</v>
      </c>
      <c r="J126" s="148">
        <f t="shared" si="22"/>
        <v>-1.6986138789524559</v>
      </c>
      <c r="K126" s="86">
        <f t="shared" si="23"/>
        <v>0.3</v>
      </c>
    </row>
    <row r="127" spans="1:11" s="4" customFormat="1" ht="4.5" customHeight="1" x14ac:dyDescent="0.2">
      <c r="A127" s="155"/>
      <c r="B127" s="150"/>
      <c r="C127" s="156"/>
      <c r="D127" s="59"/>
      <c r="E127" s="62"/>
      <c r="F127" s="59"/>
      <c r="G127" s="59"/>
      <c r="H127" s="59"/>
      <c r="I127" s="59"/>
      <c r="J127" s="59"/>
      <c r="K127" s="93"/>
    </row>
    <row r="128" spans="1:11" x14ac:dyDescent="0.2">
      <c r="A128" s="145"/>
      <c r="B128" s="157"/>
      <c r="C128" s="39" t="s">
        <v>283</v>
      </c>
      <c r="D128" s="159">
        <f>SUM(D8:D126)</f>
        <v>1391352413</v>
      </c>
      <c r="E128" s="40">
        <f>SUM(E8:E126)</f>
        <v>2160125</v>
      </c>
      <c r="F128" s="37">
        <f>D128/E128</f>
        <v>644.10736091661363</v>
      </c>
      <c r="G128" s="41"/>
      <c r="H128" s="41"/>
      <c r="I128" s="42">
        <f>SUM(I8:I126)</f>
        <v>95975113015.232452</v>
      </c>
      <c r="J128" s="41"/>
      <c r="K128" s="41"/>
    </row>
    <row r="129" spans="1:12" ht="6.75" customHeight="1" x14ac:dyDescent="0.2">
      <c r="A129" s="145"/>
      <c r="B129" s="157"/>
      <c r="C129" s="39"/>
      <c r="D129" s="89"/>
      <c r="E129" s="90"/>
      <c r="F129" s="91"/>
      <c r="G129" s="41"/>
      <c r="H129" s="41"/>
      <c r="I129" s="42"/>
      <c r="J129" s="41"/>
      <c r="K129" s="92"/>
      <c r="L129" s="158"/>
    </row>
    <row r="130" spans="1:12" x14ac:dyDescent="0.2">
      <c r="B130" s="44"/>
      <c r="C130" s="44" t="s">
        <v>284</v>
      </c>
      <c r="D130" s="46"/>
      <c r="E130" s="166"/>
      <c r="F130" s="167"/>
      <c r="G130" s="18"/>
      <c r="H130" s="18"/>
      <c r="I130" s="37">
        <f>D128/E128</f>
        <v>644.10736091661363</v>
      </c>
      <c r="J130" s="18"/>
    </row>
    <row r="131" spans="1:12" x14ac:dyDescent="0.2">
      <c r="B131" s="44"/>
      <c r="C131" s="44" t="s">
        <v>285</v>
      </c>
      <c r="D131" s="46"/>
      <c r="E131" s="166"/>
      <c r="F131" s="167"/>
      <c r="G131" s="18"/>
      <c r="H131" s="18"/>
      <c r="I131" s="37">
        <f>I128/E128</f>
        <v>44430.351491340756</v>
      </c>
      <c r="J131" s="18"/>
    </row>
    <row r="132" spans="1:12" x14ac:dyDescent="0.2">
      <c r="B132" s="44"/>
      <c r="C132" s="44" t="s">
        <v>286</v>
      </c>
      <c r="D132" s="46"/>
      <c r="E132" s="166"/>
      <c r="F132" s="167"/>
      <c r="G132" s="18"/>
      <c r="H132" s="18"/>
      <c r="I132" s="37">
        <f>SQRT(I131)</f>
        <v>210.7850836547519</v>
      </c>
      <c r="J132" s="18"/>
    </row>
    <row r="133" spans="1:12" x14ac:dyDescent="0.2">
      <c r="B133" s="105"/>
      <c r="C133" s="105"/>
      <c r="D133" s="105"/>
      <c r="E133" s="137"/>
      <c r="F133" s="137"/>
      <c r="G133" s="84"/>
      <c r="H133" s="84"/>
      <c r="I133" s="138"/>
      <c r="J133" s="84"/>
    </row>
    <row r="134" spans="1:12" x14ac:dyDescent="0.2">
      <c r="B134" s="165" t="s">
        <v>332</v>
      </c>
      <c r="C134" s="165"/>
      <c r="D134" s="165"/>
    </row>
  </sheetData>
  <autoFilter ref="C7:K126">
    <sortState ref="C7:U125">
      <sortCondition ref="C6:C125"/>
    </sortState>
  </autoFilter>
  <mergeCells count="5">
    <mergeCell ref="B2:K2"/>
    <mergeCell ref="B134:D134"/>
    <mergeCell ref="E130:F130"/>
    <mergeCell ref="E131:F131"/>
    <mergeCell ref="E132:F132"/>
  </mergeCells>
  <conditionalFormatting sqref="L4:M4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A1:A1048576">
    <cfRule type="cellIs" dxfId="15" priority="16" operator="greaterThan">
      <formula>0</formula>
    </cfRule>
  </conditionalFormatting>
  <conditionalFormatting sqref="A8:A129">
    <cfRule type="cellIs" dxfId="14" priority="15" operator="equal">
      <formula>0</formula>
    </cfRule>
  </conditionalFormatting>
  <pageMargins left="0.23622047244094491" right="0.23622047244094491" top="0.55118110236220474" bottom="0.19685039370078741" header="0.31496062992125984" footer="0.19685039370078741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3"/>
  <sheetViews>
    <sheetView zoomScaleNormal="100" workbookViewId="0">
      <selection activeCell="F67" sqref="F67"/>
    </sheetView>
  </sheetViews>
  <sheetFormatPr defaultColWidth="8.85546875" defaultRowHeight="15" x14ac:dyDescent="0.25"/>
  <cols>
    <col min="1" max="3" width="8.85546875" style="14"/>
    <col min="4" max="4" width="34.7109375" style="14" customWidth="1"/>
    <col min="5" max="5" width="13.28515625" style="14" customWidth="1"/>
    <col min="6" max="6" width="18.85546875" style="14" customWidth="1"/>
    <col min="7" max="16384" width="8.85546875" style="14"/>
  </cols>
  <sheetData>
    <row r="1" spans="2:24" s="2" customFormat="1" ht="24.75" customHeight="1" x14ac:dyDescent="0.25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</row>
    <row r="2" spans="2:24" ht="30" hidden="1" customHeight="1" x14ac:dyDescent="0.25">
      <c r="D2" s="17" t="s">
        <v>317</v>
      </c>
    </row>
    <row r="3" spans="2:24" ht="15.75" hidden="1" customHeight="1" thickBot="1" x14ac:dyDescent="0.3"/>
    <row r="4" spans="2:24" ht="15.75" hidden="1" customHeight="1" x14ac:dyDescent="0.25">
      <c r="B4" s="106" t="s">
        <v>239</v>
      </c>
      <c r="C4" s="117" t="s">
        <v>241</v>
      </c>
      <c r="D4" s="106" t="s">
        <v>263</v>
      </c>
      <c r="E4" s="106" t="s">
        <v>262</v>
      </c>
      <c r="F4" s="106" t="s">
        <v>243</v>
      </c>
    </row>
    <row r="5" spans="2:24" ht="15.75" hidden="1" customHeight="1" x14ac:dyDescent="0.25">
      <c r="B5" s="107" t="s">
        <v>240</v>
      </c>
      <c r="C5" s="118"/>
      <c r="D5" s="107" t="s">
        <v>264</v>
      </c>
      <c r="E5" s="107"/>
      <c r="F5" s="107" t="s">
        <v>244</v>
      </c>
    </row>
    <row r="6" spans="2:24" ht="16.5" hidden="1" customHeight="1" thickBot="1" x14ac:dyDescent="0.3">
      <c r="B6" s="15"/>
      <c r="C6" s="119"/>
      <c r="D6" s="108" t="s">
        <v>242</v>
      </c>
      <c r="E6" s="108"/>
      <c r="F6" s="107" t="s">
        <v>245</v>
      </c>
    </row>
    <row r="7" spans="2:24" ht="16.5" hidden="1" customHeight="1" thickBot="1" x14ac:dyDescent="0.3">
      <c r="B7" s="7" t="s">
        <v>246</v>
      </c>
      <c r="C7" s="7" t="s">
        <v>247</v>
      </c>
      <c r="D7" s="7" t="s">
        <v>259</v>
      </c>
      <c r="E7" s="8">
        <v>8</v>
      </c>
      <c r="F7" s="16">
        <v>30</v>
      </c>
    </row>
    <row r="8" spans="2:24" ht="16.5" hidden="1" customHeight="1" thickBot="1" x14ac:dyDescent="0.3">
      <c r="B8" s="7" t="s">
        <v>248</v>
      </c>
      <c r="C8" s="7" t="s">
        <v>249</v>
      </c>
      <c r="D8" s="7" t="s">
        <v>267</v>
      </c>
      <c r="E8" s="7">
        <v>96</v>
      </c>
      <c r="F8" s="13">
        <v>25</v>
      </c>
    </row>
    <row r="9" spans="2:24" ht="16.5" hidden="1" customHeight="1" thickBot="1" x14ac:dyDescent="0.3">
      <c r="B9" s="7" t="s">
        <v>250</v>
      </c>
      <c r="C9" s="7" t="s">
        <v>251</v>
      </c>
      <c r="D9" s="7" t="s">
        <v>254</v>
      </c>
      <c r="E9" s="7">
        <v>5</v>
      </c>
      <c r="F9" s="7">
        <v>20</v>
      </c>
    </row>
    <row r="10" spans="2:24" ht="16.5" hidden="1" customHeight="1" thickBot="1" x14ac:dyDescent="0.3">
      <c r="B10" s="7" t="s">
        <v>252</v>
      </c>
      <c r="C10" s="7" t="s">
        <v>253</v>
      </c>
      <c r="D10" s="9" t="s">
        <v>265</v>
      </c>
      <c r="E10" s="9">
        <v>3</v>
      </c>
      <c r="F10" s="9">
        <v>15</v>
      </c>
    </row>
    <row r="11" spans="2:24" ht="16.5" hidden="1" customHeight="1" thickBot="1" x14ac:dyDescent="0.3">
      <c r="B11" s="7" t="s">
        <v>255</v>
      </c>
      <c r="C11" s="8" t="s">
        <v>256</v>
      </c>
      <c r="D11" s="10" t="s">
        <v>266</v>
      </c>
      <c r="E11" s="11">
        <v>7</v>
      </c>
      <c r="F11" s="12">
        <v>10</v>
      </c>
    </row>
    <row r="12" spans="2:24" ht="15" hidden="1" customHeight="1" x14ac:dyDescent="0.25"/>
    <row r="13" spans="2:24" ht="15" hidden="1" customHeight="1" x14ac:dyDescent="0.25">
      <c r="B13" s="17"/>
      <c r="D13" s="17" t="s">
        <v>314</v>
      </c>
    </row>
    <row r="14" spans="2:24" ht="15.75" hidden="1" customHeight="1" thickBot="1" x14ac:dyDescent="0.3"/>
    <row r="15" spans="2:24" ht="15.75" hidden="1" customHeight="1" x14ac:dyDescent="0.25">
      <c r="B15" s="106" t="s">
        <v>239</v>
      </c>
      <c r="C15" s="117" t="s">
        <v>241</v>
      </c>
      <c r="D15" s="106" t="s">
        <v>263</v>
      </c>
      <c r="E15" s="106" t="s">
        <v>262</v>
      </c>
      <c r="F15" s="106" t="s">
        <v>243</v>
      </c>
    </row>
    <row r="16" spans="2:24" ht="15.75" hidden="1" customHeight="1" x14ac:dyDescent="0.25">
      <c r="B16" s="107" t="s">
        <v>240</v>
      </c>
      <c r="C16" s="118"/>
      <c r="D16" s="107" t="s">
        <v>264</v>
      </c>
      <c r="E16" s="107"/>
      <c r="F16" s="107" t="s">
        <v>244</v>
      </c>
    </row>
    <row r="17" spans="2:6" ht="16.5" hidden="1" customHeight="1" thickBot="1" x14ac:dyDescent="0.3">
      <c r="B17" s="15"/>
      <c r="C17" s="119"/>
      <c r="D17" s="108" t="s">
        <v>242</v>
      </c>
      <c r="E17" s="108"/>
      <c r="F17" s="107" t="s">
        <v>245</v>
      </c>
    </row>
    <row r="18" spans="2:6" ht="16.5" hidden="1" customHeight="1" thickBot="1" x14ac:dyDescent="0.3">
      <c r="B18" s="7" t="s">
        <v>246</v>
      </c>
      <c r="C18" s="7" t="s">
        <v>249</v>
      </c>
      <c r="D18" s="7" t="s">
        <v>259</v>
      </c>
      <c r="E18" s="8">
        <v>8</v>
      </c>
      <c r="F18" s="16">
        <v>25</v>
      </c>
    </row>
    <row r="19" spans="2:6" ht="16.5" hidden="1" customHeight="1" thickBot="1" x14ac:dyDescent="0.3">
      <c r="B19" s="7" t="s">
        <v>248</v>
      </c>
      <c r="C19" s="7" t="s">
        <v>251</v>
      </c>
      <c r="D19" s="7" t="s">
        <v>267</v>
      </c>
      <c r="E19" s="7">
        <v>96</v>
      </c>
      <c r="F19" s="13">
        <v>20</v>
      </c>
    </row>
    <row r="20" spans="2:6" ht="16.5" hidden="1" customHeight="1" thickBot="1" x14ac:dyDescent="0.3">
      <c r="B20" s="7" t="s">
        <v>250</v>
      </c>
      <c r="C20" s="7" t="s">
        <v>253</v>
      </c>
      <c r="D20" s="9" t="s">
        <v>254</v>
      </c>
      <c r="E20" s="9">
        <v>5</v>
      </c>
      <c r="F20" s="9">
        <v>15</v>
      </c>
    </row>
    <row r="21" spans="2:6" ht="16.5" hidden="1" customHeight="1" thickBot="1" x14ac:dyDescent="0.3">
      <c r="B21" s="7" t="s">
        <v>252</v>
      </c>
      <c r="C21" s="8" t="s">
        <v>256</v>
      </c>
      <c r="D21" s="12" t="s">
        <v>257</v>
      </c>
      <c r="E21" s="12">
        <v>10</v>
      </c>
      <c r="F21" s="12">
        <v>10</v>
      </c>
    </row>
    <row r="22" spans="2:6" ht="15" hidden="1" customHeight="1" x14ac:dyDescent="0.25"/>
    <row r="23" spans="2:6" ht="15" hidden="1" customHeight="1" x14ac:dyDescent="0.25">
      <c r="D23" s="17" t="s">
        <v>315</v>
      </c>
    </row>
    <row r="24" spans="2:6" ht="15.75" hidden="1" customHeight="1" thickBot="1" x14ac:dyDescent="0.3"/>
    <row r="25" spans="2:6" ht="15.75" hidden="1" customHeight="1" x14ac:dyDescent="0.25">
      <c r="B25" s="106" t="s">
        <v>239</v>
      </c>
      <c r="C25" s="117" t="s">
        <v>241</v>
      </c>
      <c r="D25" s="106" t="s">
        <v>263</v>
      </c>
      <c r="E25" s="106" t="s">
        <v>262</v>
      </c>
      <c r="F25" s="106" t="s">
        <v>243</v>
      </c>
    </row>
    <row r="26" spans="2:6" ht="15.75" hidden="1" customHeight="1" x14ac:dyDescent="0.25">
      <c r="B26" s="107" t="s">
        <v>240</v>
      </c>
      <c r="C26" s="118"/>
      <c r="D26" s="107" t="s">
        <v>264</v>
      </c>
      <c r="E26" s="107"/>
      <c r="F26" s="107" t="s">
        <v>244</v>
      </c>
    </row>
    <row r="27" spans="2:6" ht="16.5" hidden="1" customHeight="1" thickBot="1" x14ac:dyDescent="0.3">
      <c r="B27" s="15"/>
      <c r="C27" s="119"/>
      <c r="D27" s="108" t="s">
        <v>242</v>
      </c>
      <c r="E27" s="108"/>
      <c r="F27" s="108" t="s">
        <v>245</v>
      </c>
    </row>
    <row r="28" spans="2:6" ht="16.5" hidden="1" customHeight="1" thickBot="1" x14ac:dyDescent="0.3">
      <c r="B28" s="7" t="s">
        <v>246</v>
      </c>
      <c r="C28" s="7" t="s">
        <v>247</v>
      </c>
      <c r="D28" s="7" t="s">
        <v>259</v>
      </c>
      <c r="E28" s="7">
        <v>8</v>
      </c>
      <c r="F28" s="7">
        <v>30</v>
      </c>
    </row>
    <row r="29" spans="2:6" ht="16.5" hidden="1" customHeight="1" thickBot="1" x14ac:dyDescent="0.3">
      <c r="B29" s="7" t="s">
        <v>248</v>
      </c>
      <c r="C29" s="7" t="s">
        <v>249</v>
      </c>
      <c r="D29" s="7" t="s">
        <v>258</v>
      </c>
      <c r="E29" s="7">
        <v>79</v>
      </c>
      <c r="F29" s="7">
        <v>25</v>
      </c>
    </row>
    <row r="30" spans="2:6" ht="16.5" hidden="1" customHeight="1" thickBot="1" x14ac:dyDescent="0.3">
      <c r="B30" s="7" t="s">
        <v>250</v>
      </c>
      <c r="C30" s="7" t="s">
        <v>251</v>
      </c>
      <c r="D30" s="7" t="s">
        <v>268</v>
      </c>
      <c r="E30" s="7">
        <v>17</v>
      </c>
      <c r="F30" s="7">
        <v>20</v>
      </c>
    </row>
    <row r="31" spans="2:6" ht="16.5" hidden="1" customHeight="1" thickBot="1" x14ac:dyDescent="0.3">
      <c r="B31" s="7" t="s">
        <v>252</v>
      </c>
      <c r="C31" s="7" t="s">
        <v>253</v>
      </c>
      <c r="D31" s="7" t="s">
        <v>260</v>
      </c>
      <c r="E31" s="7">
        <v>3</v>
      </c>
      <c r="F31" s="7">
        <v>15</v>
      </c>
    </row>
    <row r="32" spans="2:6" ht="16.5" hidden="1" customHeight="1" thickBot="1" x14ac:dyDescent="0.3">
      <c r="B32" s="7" t="s">
        <v>255</v>
      </c>
      <c r="C32" s="7" t="s">
        <v>256</v>
      </c>
      <c r="D32" s="7" t="s">
        <v>261</v>
      </c>
      <c r="E32" s="7">
        <v>12</v>
      </c>
      <c r="F32" s="7">
        <v>10</v>
      </c>
    </row>
    <row r="33" spans="2:6" ht="15" hidden="1" customHeight="1" x14ac:dyDescent="0.25"/>
    <row r="34" spans="2:6" ht="15" hidden="1" customHeight="1" x14ac:dyDescent="0.25">
      <c r="D34" s="17" t="s">
        <v>316</v>
      </c>
    </row>
    <row r="35" spans="2:6" ht="15.75" hidden="1" customHeight="1" thickBot="1" x14ac:dyDescent="0.3"/>
    <row r="36" spans="2:6" ht="15.75" hidden="1" customHeight="1" x14ac:dyDescent="0.25">
      <c r="B36" s="106" t="s">
        <v>239</v>
      </c>
      <c r="C36" s="117" t="s">
        <v>241</v>
      </c>
      <c r="D36" s="106" t="s">
        <v>263</v>
      </c>
      <c r="E36" s="106" t="s">
        <v>262</v>
      </c>
      <c r="F36" s="106" t="s">
        <v>243</v>
      </c>
    </row>
    <row r="37" spans="2:6" ht="15.75" hidden="1" customHeight="1" x14ac:dyDescent="0.25">
      <c r="B37" s="107" t="s">
        <v>240</v>
      </c>
      <c r="C37" s="118"/>
      <c r="D37" s="107" t="s">
        <v>264</v>
      </c>
      <c r="E37" s="107"/>
      <c r="F37" s="107" t="s">
        <v>244</v>
      </c>
    </row>
    <row r="38" spans="2:6" ht="16.5" hidden="1" customHeight="1" thickBot="1" x14ac:dyDescent="0.3">
      <c r="B38" s="15"/>
      <c r="C38" s="119"/>
      <c r="D38" s="108" t="s">
        <v>242</v>
      </c>
      <c r="E38" s="108"/>
      <c r="F38" s="108" t="s">
        <v>245</v>
      </c>
    </row>
    <row r="39" spans="2:6" ht="16.5" hidden="1" customHeight="1" thickBot="1" x14ac:dyDescent="0.3">
      <c r="B39" s="7" t="s">
        <v>246</v>
      </c>
      <c r="C39" s="7" t="s">
        <v>249</v>
      </c>
      <c r="D39" s="7" t="s">
        <v>259</v>
      </c>
      <c r="E39" s="7">
        <v>8</v>
      </c>
      <c r="F39" s="7">
        <v>25</v>
      </c>
    </row>
    <row r="40" spans="2:6" ht="16.5" hidden="1" customHeight="1" thickBot="1" x14ac:dyDescent="0.3">
      <c r="B40" s="7" t="s">
        <v>248</v>
      </c>
      <c r="C40" s="7" t="s">
        <v>251</v>
      </c>
      <c r="D40" s="7" t="s">
        <v>270</v>
      </c>
      <c r="E40" s="7">
        <v>49</v>
      </c>
      <c r="F40" s="7">
        <v>20</v>
      </c>
    </row>
    <row r="41" spans="2:6" ht="16.5" hidden="1" customHeight="1" thickBot="1" x14ac:dyDescent="0.3">
      <c r="B41" s="7" t="s">
        <v>250</v>
      </c>
      <c r="C41" s="7" t="s">
        <v>253</v>
      </c>
      <c r="D41" s="7" t="s">
        <v>269</v>
      </c>
      <c r="E41" s="7">
        <v>47</v>
      </c>
      <c r="F41" s="7">
        <v>15</v>
      </c>
    </row>
    <row r="42" spans="2:6" ht="16.5" hidden="1" customHeight="1" thickBot="1" x14ac:dyDescent="0.3">
      <c r="B42" s="7" t="s">
        <v>255</v>
      </c>
      <c r="C42" s="7" t="s">
        <v>256</v>
      </c>
      <c r="D42" s="12" t="s">
        <v>271</v>
      </c>
      <c r="E42" s="7">
        <v>15</v>
      </c>
      <c r="F42" s="7">
        <v>10</v>
      </c>
    </row>
    <row r="43" spans="2:6" ht="15" hidden="1" customHeight="1" x14ac:dyDescent="0.25"/>
    <row r="44" spans="2:6" ht="15" hidden="1" customHeight="1" x14ac:dyDescent="0.25">
      <c r="D44" s="17" t="s">
        <v>318</v>
      </c>
    </row>
    <row r="45" spans="2:6" ht="15.75" hidden="1" customHeight="1" thickBot="1" x14ac:dyDescent="0.3"/>
    <row r="46" spans="2:6" ht="15.75" hidden="1" customHeight="1" x14ac:dyDescent="0.25">
      <c r="B46" s="106" t="s">
        <v>239</v>
      </c>
      <c r="C46" s="117" t="s">
        <v>241</v>
      </c>
      <c r="D46" s="106" t="s">
        <v>263</v>
      </c>
      <c r="E46" s="106" t="s">
        <v>262</v>
      </c>
      <c r="F46" s="106" t="s">
        <v>243</v>
      </c>
    </row>
    <row r="47" spans="2:6" ht="15.75" hidden="1" customHeight="1" x14ac:dyDescent="0.25">
      <c r="B47" s="107" t="s">
        <v>240</v>
      </c>
      <c r="C47" s="118"/>
      <c r="D47" s="107" t="s">
        <v>264</v>
      </c>
      <c r="E47" s="107"/>
      <c r="F47" s="107" t="s">
        <v>244</v>
      </c>
    </row>
    <row r="48" spans="2:6" ht="16.5" hidden="1" customHeight="1" thickBot="1" x14ac:dyDescent="0.3">
      <c r="B48" s="15"/>
      <c r="C48" s="119"/>
      <c r="D48" s="108" t="s">
        <v>242</v>
      </c>
      <c r="E48" s="108"/>
      <c r="F48" s="108" t="s">
        <v>245</v>
      </c>
    </row>
    <row r="49" spans="2:11" ht="16.5" hidden="1" customHeight="1" thickBot="1" x14ac:dyDescent="0.3">
      <c r="B49" s="7" t="s">
        <v>246</v>
      </c>
      <c r="C49" s="7" t="s">
        <v>249</v>
      </c>
      <c r="D49" s="7" t="s">
        <v>259</v>
      </c>
      <c r="E49" s="7">
        <v>57</v>
      </c>
      <c r="F49" s="7">
        <v>25</v>
      </c>
    </row>
    <row r="50" spans="2:11" ht="16.5" hidden="1" customHeight="1" thickBot="1" x14ac:dyDescent="0.3">
      <c r="B50" s="7" t="s">
        <v>248</v>
      </c>
      <c r="C50" s="7" t="s">
        <v>251</v>
      </c>
      <c r="D50" s="7" t="s">
        <v>270</v>
      </c>
      <c r="E50" s="7">
        <v>47</v>
      </c>
      <c r="F50" s="7">
        <v>20</v>
      </c>
    </row>
    <row r="51" spans="2:11" ht="16.5" hidden="1" customHeight="1" thickBot="1" x14ac:dyDescent="0.3">
      <c r="B51" s="7" t="s">
        <v>250</v>
      </c>
      <c r="C51" s="7" t="s">
        <v>253</v>
      </c>
      <c r="D51" s="7" t="s">
        <v>269</v>
      </c>
      <c r="E51" s="7">
        <v>8</v>
      </c>
      <c r="F51" s="7">
        <v>15</v>
      </c>
    </row>
    <row r="52" spans="2:11" ht="16.5" hidden="1" customHeight="1" thickBot="1" x14ac:dyDescent="0.3">
      <c r="B52" s="7" t="s">
        <v>255</v>
      </c>
      <c r="C52" s="7" t="s">
        <v>256</v>
      </c>
      <c r="D52" s="12" t="s">
        <v>271</v>
      </c>
      <c r="E52" s="7">
        <v>7</v>
      </c>
      <c r="F52" s="7">
        <v>10</v>
      </c>
    </row>
    <row r="53" spans="2:11" ht="18.75" x14ac:dyDescent="0.3">
      <c r="B53" s="168" t="s">
        <v>329</v>
      </c>
      <c r="C53" s="168"/>
      <c r="D53" s="168"/>
      <c r="E53" s="168"/>
      <c r="F53" s="168"/>
      <c r="G53" s="120"/>
    </row>
    <row r="54" spans="2:11" x14ac:dyDescent="0.25">
      <c r="D54" s="17"/>
    </row>
    <row r="55" spans="2:11" ht="15.75" thickBot="1" x14ac:dyDescent="0.3">
      <c r="D55" s="17"/>
      <c r="G55" s="95"/>
      <c r="H55" s="95"/>
      <c r="I55" s="95"/>
      <c r="J55" s="95"/>
      <c r="K55" s="95"/>
    </row>
    <row r="56" spans="2:11" ht="48" thickBot="1" x14ac:dyDescent="0.3">
      <c r="B56" s="125" t="s">
        <v>324</v>
      </c>
      <c r="C56" s="126" t="s">
        <v>241</v>
      </c>
      <c r="D56" s="126" t="s">
        <v>327</v>
      </c>
      <c r="E56" s="127" t="s">
        <v>325</v>
      </c>
      <c r="F56" s="160" t="s">
        <v>262</v>
      </c>
      <c r="G56" s="121"/>
      <c r="H56" s="109"/>
      <c r="I56" s="109"/>
      <c r="J56" s="121"/>
    </row>
    <row r="57" spans="2:11" ht="15.75" hidden="1" customHeight="1" thickBot="1" x14ac:dyDescent="0.3">
      <c r="B57" s="122"/>
      <c r="C57" s="123"/>
      <c r="D57" s="123"/>
      <c r="E57" s="124"/>
      <c r="F57" s="161"/>
      <c r="G57" s="121"/>
      <c r="H57" s="97"/>
      <c r="I57" s="109"/>
      <c r="J57" s="121"/>
    </row>
    <row r="58" spans="2:11" ht="16.5" thickBot="1" x14ac:dyDescent="0.3">
      <c r="B58" s="101" t="s">
        <v>246</v>
      </c>
      <c r="C58" s="102" t="s">
        <v>247</v>
      </c>
      <c r="D58" s="102" t="s">
        <v>319</v>
      </c>
      <c r="E58" s="103">
        <v>30</v>
      </c>
      <c r="F58" s="162">
        <v>44</v>
      </c>
      <c r="G58" s="98"/>
      <c r="H58" s="98"/>
      <c r="I58" s="99"/>
      <c r="J58" s="98"/>
    </row>
    <row r="59" spans="2:11" ht="16.5" thickBot="1" x14ac:dyDescent="0.3">
      <c r="B59" s="101" t="s">
        <v>248</v>
      </c>
      <c r="C59" s="102" t="s">
        <v>249</v>
      </c>
      <c r="D59" s="102" t="s">
        <v>320</v>
      </c>
      <c r="E59" s="103">
        <v>25</v>
      </c>
      <c r="F59" s="162">
        <v>56</v>
      </c>
      <c r="G59" s="98"/>
      <c r="H59" s="98"/>
      <c r="I59" s="99"/>
      <c r="J59" s="98"/>
    </row>
    <row r="60" spans="2:11" ht="16.5" thickBot="1" x14ac:dyDescent="0.3">
      <c r="B60" s="101" t="s">
        <v>250</v>
      </c>
      <c r="C60" s="102" t="s">
        <v>251</v>
      </c>
      <c r="D60" s="102" t="s">
        <v>321</v>
      </c>
      <c r="E60" s="103">
        <v>20</v>
      </c>
      <c r="F60" s="162">
        <v>10</v>
      </c>
      <c r="G60" s="98"/>
      <c r="H60" s="98"/>
      <c r="I60" s="99"/>
      <c r="J60" s="98"/>
    </row>
    <row r="61" spans="2:11" ht="15.75" thickBot="1" x14ac:dyDescent="0.3">
      <c r="B61" s="94" t="s">
        <v>252</v>
      </c>
      <c r="C61" s="102" t="s">
        <v>253</v>
      </c>
      <c r="D61" s="102" t="s">
        <v>322</v>
      </c>
      <c r="E61" s="103">
        <v>15</v>
      </c>
      <c r="F61" s="162">
        <v>7</v>
      </c>
      <c r="G61" s="98"/>
      <c r="H61" s="98"/>
      <c r="I61" s="99"/>
      <c r="J61" s="98"/>
    </row>
    <row r="62" spans="2:11" ht="15.75" thickBot="1" x14ac:dyDescent="0.3">
      <c r="B62" s="104" t="s">
        <v>255</v>
      </c>
      <c r="C62" s="102" t="s">
        <v>256</v>
      </c>
      <c r="D62" s="102" t="s">
        <v>323</v>
      </c>
      <c r="E62" s="103">
        <v>10</v>
      </c>
      <c r="F62" s="162">
        <v>2</v>
      </c>
      <c r="G62" s="98"/>
      <c r="H62" s="98"/>
      <c r="I62" s="99"/>
      <c r="J62" s="98"/>
    </row>
    <row r="63" spans="2:11" x14ac:dyDescent="0.25">
      <c r="B63" s="100"/>
      <c r="C63" s="98"/>
      <c r="D63" s="98"/>
      <c r="E63" s="98"/>
      <c r="G63" s="96"/>
      <c r="H63" s="98"/>
      <c r="I63" s="98"/>
      <c r="J63" s="99"/>
      <c r="K63" s="98"/>
    </row>
  </sheetData>
  <mergeCells count="1">
    <mergeCell ref="B53:F5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5"/>
  <sheetViews>
    <sheetView topLeftCell="C1" zoomScale="70" zoomScaleNormal="70" workbookViewId="0">
      <pane xSplit="1" ySplit="4" topLeftCell="G88" activePane="bottomRight" state="frozen"/>
      <selection activeCell="C1" sqref="C1"/>
      <selection pane="topRight" activeCell="D1" sqref="D1"/>
      <selection pane="bottomLeft" activeCell="C5" sqref="C5"/>
      <selection pane="bottomRight" activeCell="R114" sqref="R114"/>
    </sheetView>
  </sheetViews>
  <sheetFormatPr defaultRowHeight="15" x14ac:dyDescent="0.25"/>
  <cols>
    <col min="1" max="1" width="5.5703125" customWidth="1"/>
    <col min="2" max="2" width="7.140625" customWidth="1"/>
    <col min="3" max="3" width="18.7109375" customWidth="1"/>
    <col min="4" max="4" width="17.42578125" customWidth="1"/>
    <col min="5" max="6" width="18.7109375" customWidth="1"/>
    <col min="7" max="8" width="19.28515625" customWidth="1"/>
    <col min="9" max="9" width="12.28515625" customWidth="1"/>
    <col min="10" max="10" width="19" customWidth="1"/>
    <col min="11" max="11" width="11.5703125" customWidth="1"/>
    <col min="12" max="12" width="9.85546875" customWidth="1"/>
    <col min="13" max="13" width="15.5703125" customWidth="1"/>
    <col min="14" max="14" width="13" customWidth="1"/>
    <col min="15" max="15" width="10" customWidth="1"/>
    <col min="17" max="17" width="10" customWidth="1"/>
    <col min="19" max="19" width="16" customWidth="1"/>
    <col min="20" max="20" width="15.140625" customWidth="1"/>
    <col min="21" max="21" width="12.28515625" bestFit="1" customWidth="1"/>
    <col min="22" max="22" width="17.140625" customWidth="1"/>
  </cols>
  <sheetData>
    <row r="1" spans="1:22" ht="15.75" x14ac:dyDescent="0.25">
      <c r="B1" s="169" t="s">
        <v>273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"/>
      <c r="Q1" s="1"/>
      <c r="V1" s="77" t="s">
        <v>272</v>
      </c>
    </row>
    <row r="2" spans="1:22" ht="76.5" x14ac:dyDescent="0.25">
      <c r="B2" s="20" t="s">
        <v>238</v>
      </c>
      <c r="C2" s="21"/>
      <c r="D2" s="22" t="s">
        <v>294</v>
      </c>
      <c r="E2" s="64" t="s">
        <v>295</v>
      </c>
      <c r="F2" s="64" t="s">
        <v>296</v>
      </c>
      <c r="G2" s="22" t="s">
        <v>274</v>
      </c>
      <c r="H2" s="21" t="s">
        <v>293</v>
      </c>
      <c r="I2" s="21" t="s">
        <v>275</v>
      </c>
      <c r="J2" s="23" t="s">
        <v>276</v>
      </c>
      <c r="K2" s="24" t="s">
        <v>277</v>
      </c>
      <c r="L2" s="25" t="s">
        <v>278</v>
      </c>
      <c r="M2" s="25" t="s">
        <v>279</v>
      </c>
      <c r="N2" s="26" t="s">
        <v>280</v>
      </c>
      <c r="O2" s="47" t="s">
        <v>291</v>
      </c>
      <c r="P2" s="26" t="s">
        <v>290</v>
      </c>
      <c r="Q2" s="47" t="s">
        <v>291</v>
      </c>
      <c r="R2" s="45" t="s">
        <v>292</v>
      </c>
      <c r="S2" s="26" t="s">
        <v>299</v>
      </c>
      <c r="T2" s="26" t="s">
        <v>298</v>
      </c>
      <c r="U2" s="45" t="s">
        <v>300</v>
      </c>
      <c r="V2" s="71">
        <f>U124</f>
        <v>0</v>
      </c>
    </row>
    <row r="3" spans="1:22" ht="25.5" x14ac:dyDescent="0.25">
      <c r="B3" s="20"/>
      <c r="C3" s="21"/>
      <c r="D3" s="21"/>
      <c r="E3" s="65"/>
      <c r="F3" s="65" t="s">
        <v>297</v>
      </c>
      <c r="G3" s="28" t="s">
        <v>281</v>
      </c>
      <c r="H3" s="29" t="s">
        <v>282</v>
      </c>
      <c r="I3" s="29" t="s">
        <v>282</v>
      </c>
      <c r="J3" s="28" t="s">
        <v>281</v>
      </c>
      <c r="K3" s="24"/>
      <c r="L3" s="25"/>
      <c r="M3" s="25"/>
      <c r="N3" s="30"/>
      <c r="O3" s="27"/>
      <c r="Q3" s="27"/>
    </row>
    <row r="4" spans="1:22" ht="42.75" customHeight="1" x14ac:dyDescent="0.25">
      <c r="B4" s="31"/>
      <c r="C4" s="32"/>
      <c r="D4" s="32" t="s">
        <v>289</v>
      </c>
      <c r="E4" s="66"/>
      <c r="F4" s="67">
        <v>1</v>
      </c>
      <c r="G4" s="32"/>
      <c r="H4" s="33"/>
      <c r="I4" s="33"/>
      <c r="J4" s="34"/>
      <c r="K4" s="35"/>
      <c r="L4" s="35"/>
      <c r="M4" s="35"/>
      <c r="N4" s="36"/>
      <c r="O4" s="27"/>
      <c r="Q4" s="27"/>
    </row>
    <row r="5" spans="1:22" x14ac:dyDescent="0.25">
      <c r="A5" s="50">
        <f>(D5+H5-G5-I5)^2</f>
        <v>0</v>
      </c>
      <c r="B5" s="5" t="s">
        <v>186</v>
      </c>
      <c r="C5" s="72" t="s">
        <v>228</v>
      </c>
      <c r="D5" s="53">
        <v>47872872.825813867</v>
      </c>
      <c r="E5" s="63"/>
      <c r="F5" s="63">
        <f>D5+E5*$F$4</f>
        <v>47872872.825813867</v>
      </c>
      <c r="G5" s="52">
        <f>F5</f>
        <v>47872872.825813867</v>
      </c>
      <c r="H5" s="54">
        <v>100006</v>
      </c>
      <c r="I5" s="55">
        <f>H5</f>
        <v>100006</v>
      </c>
      <c r="J5" s="56">
        <f t="shared" ref="J5:J68" si="0">G5/I5</f>
        <v>478.70000625776322</v>
      </c>
      <c r="K5" s="57">
        <f t="shared" ref="K5:K68" si="1">J5-J$124</f>
        <v>-98.332014354046123</v>
      </c>
      <c r="L5" s="57">
        <f t="shared" ref="L5:L68" si="2">K5^2</f>
        <v>9669.1850469243327</v>
      </c>
      <c r="M5" s="57">
        <f t="shared" ref="M5:M68" si="3">L5*I5</f>
        <v>966976519.80271482</v>
      </c>
      <c r="N5" s="56">
        <f t="shared" ref="N5:N68" si="4">K5/M$127</f>
        <v>-1.2928410537458073</v>
      </c>
      <c r="O5" s="49">
        <f>IF(N5&lt;=-0.7,25%,IF(N5&lt;0,20%,IF(N5&lt;2.1,15%,10%)))</f>
        <v>0.25</v>
      </c>
      <c r="P5">
        <v>-1.2928410537458073</v>
      </c>
      <c r="Q5" s="49">
        <f>IF(P5&lt;=-0.7,25%,IF(P5&lt;0,20%,IF(P5&lt;2.1,15%,10%)))</f>
        <v>0.25</v>
      </c>
      <c r="R5" s="48">
        <f>O5-Q5</f>
        <v>0</v>
      </c>
      <c r="S5" s="54">
        <f>Sheet1!B2*2+3458939.55555571</f>
        <v>45078014.408730231</v>
      </c>
      <c r="T5" s="69">
        <f>S5/85*100*0.15*O5</f>
        <v>1988735.929796922</v>
      </c>
      <c r="U5" s="69">
        <f>T5-S5/85*100*0.15*Q5</f>
        <v>0</v>
      </c>
    </row>
    <row r="6" spans="1:22" x14ac:dyDescent="0.25">
      <c r="A6" s="50">
        <f t="shared" ref="A6:A69" si="5">(D6+H6-G6-I6)^2</f>
        <v>0</v>
      </c>
      <c r="B6" s="5" t="s">
        <v>191</v>
      </c>
      <c r="C6" s="73" t="s">
        <v>230</v>
      </c>
      <c r="D6" s="58">
        <v>34705487.904452495</v>
      </c>
      <c r="E6" s="63"/>
      <c r="F6" s="63">
        <f t="shared" ref="F6:F69" si="6">D6+E6*$F$4</f>
        <v>34705487.904452495</v>
      </c>
      <c r="G6" s="52">
        <f t="shared" ref="G6:G69" si="7">F6</f>
        <v>34705487.904452495</v>
      </c>
      <c r="H6" s="54">
        <v>63046</v>
      </c>
      <c r="I6" s="55">
        <f t="shared" ref="I6:I69" si="8">H6</f>
        <v>63046</v>
      </c>
      <c r="J6" s="56">
        <f t="shared" si="0"/>
        <v>550.47882346941117</v>
      </c>
      <c r="K6" s="57">
        <f t="shared" si="1"/>
        <v>-26.553197142398176</v>
      </c>
      <c r="L6" s="57">
        <f t="shared" si="2"/>
        <v>705.07227848306263</v>
      </c>
      <c r="M6" s="57">
        <f t="shared" si="3"/>
        <v>44451986.869243167</v>
      </c>
      <c r="N6" s="56">
        <f t="shared" si="4"/>
        <v>-0.34911380184174634</v>
      </c>
      <c r="O6" s="49">
        <f t="shared" ref="O6:Q69" si="9">IF(N6&lt;=-0.7,25%,IF(N6&lt;0,20%,IF(N6&lt;2.1,15%,10%)))</f>
        <v>0.2</v>
      </c>
      <c r="P6">
        <v>-0.34911380184174634</v>
      </c>
      <c r="Q6" s="49">
        <f t="shared" si="9"/>
        <v>0.2</v>
      </c>
      <c r="R6" s="48">
        <f t="shared" ref="R6:R69" si="10">O6-Q6</f>
        <v>0</v>
      </c>
      <c r="S6" s="54">
        <f>Sheet1!B3*2+3458939.55555571</f>
        <v>30150292.694444507</v>
      </c>
      <c r="T6" s="69">
        <f t="shared" ref="T6:T69" si="11">S6/85*100*0.15*O6</f>
        <v>1064127.9774509824</v>
      </c>
      <c r="U6" s="69">
        <f>T6-S6/85*100*0.15*Q6</f>
        <v>0</v>
      </c>
    </row>
    <row r="7" spans="1:22" x14ac:dyDescent="0.25">
      <c r="A7" s="50">
        <f t="shared" si="5"/>
        <v>0</v>
      </c>
      <c r="B7" s="6" t="s">
        <v>192</v>
      </c>
      <c r="C7" s="73" t="s">
        <v>229</v>
      </c>
      <c r="D7" s="58">
        <v>12225519.459817015</v>
      </c>
      <c r="E7" s="63"/>
      <c r="F7" s="63">
        <f t="shared" si="6"/>
        <v>12225519.459817015</v>
      </c>
      <c r="G7" s="52">
        <f t="shared" si="7"/>
        <v>12225519.459817015</v>
      </c>
      <c r="H7" s="54">
        <v>25539</v>
      </c>
      <c r="I7" s="55">
        <f t="shared" si="8"/>
        <v>25539</v>
      </c>
      <c r="J7" s="57">
        <f t="shared" si="0"/>
        <v>478.70000625776322</v>
      </c>
      <c r="K7" s="57">
        <f t="shared" si="1"/>
        <v>-98.332014354046123</v>
      </c>
      <c r="L7" s="57">
        <f t="shared" si="2"/>
        <v>9669.1850469243327</v>
      </c>
      <c r="M7" s="57">
        <f t="shared" si="3"/>
        <v>246941316.91340053</v>
      </c>
      <c r="N7" s="57">
        <f t="shared" si="4"/>
        <v>-1.2928410537458073</v>
      </c>
      <c r="O7" s="49">
        <f t="shared" si="9"/>
        <v>0.25</v>
      </c>
      <c r="P7">
        <v>-1.2928410537458073</v>
      </c>
      <c r="Q7" s="49">
        <f t="shared" si="9"/>
        <v>0.25</v>
      </c>
      <c r="R7" s="48">
        <f t="shared" si="10"/>
        <v>0</v>
      </c>
      <c r="S7" s="54">
        <f>Sheet1!B4*2+3458939.55555571</f>
        <v>30150292.694444507</v>
      </c>
      <c r="T7" s="69">
        <f t="shared" si="11"/>
        <v>1330159.9718137281</v>
      </c>
      <c r="U7" s="69">
        <f t="shared" ref="U7:U70" si="12">T7-S7/85*100*0.15*Q7</f>
        <v>0</v>
      </c>
    </row>
    <row r="8" spans="1:22" x14ac:dyDescent="0.25">
      <c r="A8" s="50">
        <f t="shared" si="5"/>
        <v>0</v>
      </c>
      <c r="B8" s="6" t="s">
        <v>193</v>
      </c>
      <c r="C8" s="73" t="s">
        <v>231</v>
      </c>
      <c r="D8" s="58">
        <v>38100151.113206178</v>
      </c>
      <c r="E8" s="63"/>
      <c r="F8" s="63">
        <f t="shared" si="6"/>
        <v>38100151.113206178</v>
      </c>
      <c r="G8" s="52">
        <f t="shared" si="7"/>
        <v>38100151.113206178</v>
      </c>
      <c r="H8" s="54">
        <v>57479</v>
      </c>
      <c r="I8" s="55">
        <f t="shared" si="8"/>
        <v>57479</v>
      </c>
      <c r="J8" s="57">
        <f t="shared" si="0"/>
        <v>662.85340930089558</v>
      </c>
      <c r="K8" s="57">
        <f t="shared" si="1"/>
        <v>85.821388689086234</v>
      </c>
      <c r="L8" s="57">
        <f t="shared" si="2"/>
        <v>7365.3107565232185</v>
      </c>
      <c r="M8" s="57">
        <f t="shared" si="3"/>
        <v>423350696.9741981</v>
      </c>
      <c r="N8" s="57">
        <f t="shared" si="4"/>
        <v>1.1283549443748508</v>
      </c>
      <c r="O8" s="49">
        <f t="shared" si="9"/>
        <v>0.15</v>
      </c>
      <c r="P8">
        <v>1.1283549443748508</v>
      </c>
      <c r="Q8" s="49">
        <f t="shared" si="9"/>
        <v>0.15</v>
      </c>
      <c r="R8" s="48">
        <f t="shared" si="10"/>
        <v>0</v>
      </c>
      <c r="S8" s="54">
        <f>Sheet1!B5*2+3458939.55555571</f>
        <v>30150292.694444507</v>
      </c>
      <c r="T8" s="69">
        <f t="shared" si="11"/>
        <v>798095.98308823688</v>
      </c>
      <c r="U8" s="69">
        <f t="shared" si="12"/>
        <v>0</v>
      </c>
    </row>
    <row r="9" spans="1:22" x14ac:dyDescent="0.25">
      <c r="A9" s="50">
        <f t="shared" si="5"/>
        <v>0</v>
      </c>
      <c r="B9" s="6" t="s">
        <v>198</v>
      </c>
      <c r="C9" s="73" t="s">
        <v>232</v>
      </c>
      <c r="D9" s="58">
        <v>38992030.309719846</v>
      </c>
      <c r="E9" s="63"/>
      <c r="F9" s="63">
        <f t="shared" si="6"/>
        <v>38992030.309719846</v>
      </c>
      <c r="G9" s="52">
        <f t="shared" si="7"/>
        <v>38992030.309719846</v>
      </c>
      <c r="H9" s="54">
        <v>81454</v>
      </c>
      <c r="I9" s="55">
        <f t="shared" si="8"/>
        <v>81454</v>
      </c>
      <c r="J9" s="57">
        <f t="shared" si="0"/>
        <v>478.70000625776322</v>
      </c>
      <c r="K9" s="57">
        <f t="shared" si="1"/>
        <v>-98.332014354046123</v>
      </c>
      <c r="L9" s="57">
        <f t="shared" si="2"/>
        <v>9669.1850469243327</v>
      </c>
      <c r="M9" s="57">
        <f t="shared" si="3"/>
        <v>787593798.81217456</v>
      </c>
      <c r="N9" s="57">
        <f t="shared" si="4"/>
        <v>-1.2928410537458073</v>
      </c>
      <c r="O9" s="49">
        <f t="shared" si="9"/>
        <v>0.25</v>
      </c>
      <c r="P9">
        <v>-1.2928410537458073</v>
      </c>
      <c r="Q9" s="49">
        <f t="shared" si="9"/>
        <v>0.25</v>
      </c>
      <c r="R9" s="48">
        <f t="shared" si="10"/>
        <v>0</v>
      </c>
      <c r="S9" s="54">
        <f>Sheet1!B6*2+3458939.55555571</f>
        <v>30150292.694444507</v>
      </c>
      <c r="T9" s="69">
        <f t="shared" si="11"/>
        <v>1330159.9718137281</v>
      </c>
      <c r="U9" s="69">
        <f t="shared" si="12"/>
        <v>0</v>
      </c>
    </row>
    <row r="10" spans="1:22" x14ac:dyDescent="0.25">
      <c r="A10" s="50">
        <f t="shared" si="5"/>
        <v>0</v>
      </c>
      <c r="B10" s="6" t="s">
        <v>211</v>
      </c>
      <c r="C10" s="73" t="s">
        <v>233</v>
      </c>
      <c r="D10" s="58">
        <v>16006770.809247086</v>
      </c>
      <c r="E10" s="63"/>
      <c r="F10" s="63">
        <f t="shared" si="6"/>
        <v>16006770.809247086</v>
      </c>
      <c r="G10" s="52">
        <f t="shared" si="7"/>
        <v>16006770.809247086</v>
      </c>
      <c r="H10" s="54">
        <v>33438</v>
      </c>
      <c r="I10" s="55">
        <f t="shared" si="8"/>
        <v>33438</v>
      </c>
      <c r="J10" s="57">
        <f t="shared" si="0"/>
        <v>478.70000625776322</v>
      </c>
      <c r="K10" s="57">
        <f t="shared" si="1"/>
        <v>-98.332014354046123</v>
      </c>
      <c r="L10" s="57">
        <f t="shared" si="2"/>
        <v>9669.1850469243327</v>
      </c>
      <c r="M10" s="57">
        <f t="shared" si="3"/>
        <v>323318209.59905583</v>
      </c>
      <c r="N10" s="57">
        <f t="shared" si="4"/>
        <v>-1.2928410537458073</v>
      </c>
      <c r="O10" s="49">
        <f t="shared" si="9"/>
        <v>0.25</v>
      </c>
      <c r="P10">
        <v>-1.2928410537458073</v>
      </c>
      <c r="Q10" s="49">
        <f t="shared" si="9"/>
        <v>0.25</v>
      </c>
      <c r="R10" s="48">
        <f t="shared" si="10"/>
        <v>0</v>
      </c>
      <c r="S10" s="54">
        <f>Sheet1!B7*2+3458939.55555571</f>
        <v>45078014.408730231</v>
      </c>
      <c r="T10" s="69">
        <f t="shared" si="11"/>
        <v>1988735.929796922</v>
      </c>
      <c r="U10" s="69">
        <f t="shared" si="12"/>
        <v>0</v>
      </c>
    </row>
    <row r="11" spans="1:22" x14ac:dyDescent="0.25">
      <c r="A11" s="50">
        <f t="shared" si="5"/>
        <v>0</v>
      </c>
      <c r="B11" s="6" t="s">
        <v>212</v>
      </c>
      <c r="C11" s="73" t="s">
        <v>234</v>
      </c>
      <c r="D11" s="58">
        <v>447657362.0431295</v>
      </c>
      <c r="E11" s="63"/>
      <c r="F11" s="63">
        <f t="shared" si="6"/>
        <v>447657362.0431295</v>
      </c>
      <c r="G11" s="52">
        <f t="shared" si="7"/>
        <v>447657362.0431295</v>
      </c>
      <c r="H11" s="54">
        <v>696618</v>
      </c>
      <c r="I11" s="55">
        <f t="shared" si="8"/>
        <v>696618</v>
      </c>
      <c r="J11" s="57">
        <f t="shared" si="0"/>
        <v>642.61526696572514</v>
      </c>
      <c r="K11" s="57">
        <f t="shared" si="1"/>
        <v>65.583246353915797</v>
      </c>
      <c r="L11" s="57">
        <f t="shared" si="2"/>
        <v>4301.16220231841</v>
      </c>
      <c r="M11" s="57">
        <f t="shared" si="3"/>
        <v>2996267011.054646</v>
      </c>
      <c r="N11" s="57">
        <f t="shared" si="4"/>
        <v>0.86226966752642875</v>
      </c>
      <c r="O11" s="49">
        <f t="shared" si="9"/>
        <v>0.15</v>
      </c>
      <c r="P11">
        <v>0.86226966752642875</v>
      </c>
      <c r="Q11" s="49">
        <f t="shared" si="9"/>
        <v>0.15</v>
      </c>
      <c r="R11" s="48">
        <f t="shared" si="10"/>
        <v>0</v>
      </c>
      <c r="S11" s="54">
        <f>Sheet1!B8*2+3458939.55555571</f>
        <v>27422384.444444507</v>
      </c>
      <c r="T11" s="69">
        <f t="shared" si="11"/>
        <v>725886.64705882512</v>
      </c>
      <c r="U11" s="69">
        <f t="shared" si="12"/>
        <v>0</v>
      </c>
    </row>
    <row r="12" spans="1:22" x14ac:dyDescent="0.25">
      <c r="A12" s="50">
        <f t="shared" si="5"/>
        <v>0</v>
      </c>
      <c r="B12" s="6" t="s">
        <v>225</v>
      </c>
      <c r="C12" s="73" t="s">
        <v>226</v>
      </c>
      <c r="D12" s="58">
        <v>14559984.464145752</v>
      </c>
      <c r="E12" s="63"/>
      <c r="F12" s="63">
        <f t="shared" si="6"/>
        <v>14559984.464145752</v>
      </c>
      <c r="G12" s="52">
        <f t="shared" si="7"/>
        <v>14559984.464145752</v>
      </c>
      <c r="H12" s="54">
        <v>26284</v>
      </c>
      <c r="I12" s="55">
        <f t="shared" si="8"/>
        <v>26284</v>
      </c>
      <c r="J12" s="57">
        <f t="shared" si="0"/>
        <v>553.94857952160066</v>
      </c>
      <c r="K12" s="57">
        <f t="shared" si="1"/>
        <v>-23.08344109020868</v>
      </c>
      <c r="L12" s="57">
        <f t="shared" si="2"/>
        <v>532.8452525651345</v>
      </c>
      <c r="M12" s="57">
        <f t="shared" si="3"/>
        <v>14005304.618421996</v>
      </c>
      <c r="N12" s="57">
        <f t="shared" si="4"/>
        <v>-0.30349444684102189</v>
      </c>
      <c r="O12" s="49">
        <f t="shared" si="9"/>
        <v>0.2</v>
      </c>
      <c r="P12">
        <v>-0.30349444684102189</v>
      </c>
      <c r="Q12" s="49">
        <f t="shared" si="9"/>
        <v>0.2</v>
      </c>
      <c r="R12" s="48">
        <f t="shared" si="10"/>
        <v>0</v>
      </c>
      <c r="S12" s="54">
        <f>Sheet1!B9*2+3458939.55555571</f>
        <v>30150292.694444507</v>
      </c>
      <c r="T12" s="69">
        <f t="shared" si="11"/>
        <v>1064127.9774509824</v>
      </c>
      <c r="U12" s="69">
        <f t="shared" si="12"/>
        <v>0</v>
      </c>
    </row>
    <row r="13" spans="1:22" x14ac:dyDescent="0.25">
      <c r="A13" s="50">
        <f t="shared" si="5"/>
        <v>0</v>
      </c>
      <c r="B13" s="6" t="s">
        <v>227</v>
      </c>
      <c r="C13" s="73" t="s">
        <v>235</v>
      </c>
      <c r="D13" s="58">
        <v>24468507.930240542</v>
      </c>
      <c r="E13" s="63"/>
      <c r="F13" s="63">
        <f t="shared" si="6"/>
        <v>24468507.930240542</v>
      </c>
      <c r="G13" s="52">
        <f t="shared" si="7"/>
        <v>24468507.930240542</v>
      </c>
      <c r="H13" s="54">
        <v>41431</v>
      </c>
      <c r="I13" s="55">
        <f t="shared" si="8"/>
        <v>41431</v>
      </c>
      <c r="J13" s="57">
        <f t="shared" si="0"/>
        <v>590.58453646401347</v>
      </c>
      <c r="K13" s="57">
        <f t="shared" si="1"/>
        <v>13.552515852204124</v>
      </c>
      <c r="L13" s="57">
        <f t="shared" si="2"/>
        <v>183.67068592424405</v>
      </c>
      <c r="M13" s="57">
        <f t="shared" si="3"/>
        <v>7609660.188527355</v>
      </c>
      <c r="N13" s="57">
        <f t="shared" si="4"/>
        <v>0.17818458200383017</v>
      </c>
      <c r="O13" s="49">
        <f t="shared" si="9"/>
        <v>0.15</v>
      </c>
      <c r="P13">
        <v>0.17818458200383017</v>
      </c>
      <c r="Q13" s="49">
        <f t="shared" si="9"/>
        <v>0.15</v>
      </c>
      <c r="R13" s="48">
        <f t="shared" si="10"/>
        <v>0</v>
      </c>
      <c r="S13" s="54">
        <f>Sheet1!B10*2+3458939.55555571</f>
        <v>30150292.694444507</v>
      </c>
      <c r="T13" s="69">
        <f t="shared" si="11"/>
        <v>798095.98308823688</v>
      </c>
      <c r="U13" s="69">
        <f t="shared" si="12"/>
        <v>0</v>
      </c>
    </row>
    <row r="14" spans="1:22" x14ac:dyDescent="0.25">
      <c r="A14" s="50">
        <f t="shared" si="5"/>
        <v>0</v>
      </c>
      <c r="B14" s="6" t="s">
        <v>60</v>
      </c>
      <c r="C14" s="75" t="s">
        <v>61</v>
      </c>
      <c r="D14" s="59">
        <v>2163535.5367504442</v>
      </c>
      <c r="E14" s="63"/>
      <c r="F14" s="63">
        <f t="shared" si="6"/>
        <v>2163535.5367504442</v>
      </c>
      <c r="G14" s="52">
        <f t="shared" si="7"/>
        <v>2163535.5367504442</v>
      </c>
      <c r="H14" s="60">
        <v>4194</v>
      </c>
      <c r="I14" s="55">
        <f t="shared" si="8"/>
        <v>4194</v>
      </c>
      <c r="J14" s="61">
        <f t="shared" si="0"/>
        <v>515.86445797578551</v>
      </c>
      <c r="K14" s="61">
        <f t="shared" si="1"/>
        <v>-61.167562636023831</v>
      </c>
      <c r="L14" s="61">
        <f t="shared" si="2"/>
        <v>3741.4707188318985</v>
      </c>
      <c r="M14" s="61">
        <f t="shared" si="3"/>
        <v>15691728.194780983</v>
      </c>
      <c r="N14" s="61">
        <f t="shared" si="4"/>
        <v>-0.80421352753632236</v>
      </c>
      <c r="O14" s="49">
        <f t="shared" si="9"/>
        <v>0.25</v>
      </c>
      <c r="P14">
        <v>-0.80421352753632236</v>
      </c>
      <c r="Q14" s="49">
        <f t="shared" si="9"/>
        <v>0.25</v>
      </c>
      <c r="R14" s="48">
        <f t="shared" si="10"/>
        <v>0</v>
      </c>
      <c r="S14" s="60">
        <f>Sheet1!B11*2</f>
        <v>1121205.340347294</v>
      </c>
      <c r="T14" s="69">
        <f t="shared" si="11"/>
        <v>49464.941485910029</v>
      </c>
      <c r="U14" s="69">
        <f t="shared" si="12"/>
        <v>0</v>
      </c>
    </row>
    <row r="15" spans="1:22" x14ac:dyDescent="0.25">
      <c r="A15" s="50">
        <f t="shared" si="5"/>
        <v>0</v>
      </c>
      <c r="B15" s="6" t="s">
        <v>176</v>
      </c>
      <c r="C15" s="74" t="s">
        <v>177</v>
      </c>
      <c r="D15" s="59">
        <v>5173925.7391245756</v>
      </c>
      <c r="E15" s="63"/>
      <c r="F15" s="63">
        <f t="shared" si="6"/>
        <v>5173925.7391245756</v>
      </c>
      <c r="G15" s="52">
        <f t="shared" si="7"/>
        <v>5173925.7391245756</v>
      </c>
      <c r="H15" s="60">
        <v>9505</v>
      </c>
      <c r="I15" s="55">
        <f t="shared" si="8"/>
        <v>9505</v>
      </c>
      <c r="J15" s="61">
        <f t="shared" si="0"/>
        <v>544.33726871379019</v>
      </c>
      <c r="K15" s="61">
        <f t="shared" si="1"/>
        <v>-32.694751898019149</v>
      </c>
      <c r="L15" s="61">
        <f t="shared" si="2"/>
        <v>1068.9468016730268</v>
      </c>
      <c r="M15" s="61">
        <f t="shared" si="3"/>
        <v>10160339.349902119</v>
      </c>
      <c r="N15" s="61">
        <f t="shared" si="4"/>
        <v>-0.42986119803873962</v>
      </c>
      <c r="O15" s="49">
        <f t="shared" si="9"/>
        <v>0.2</v>
      </c>
      <c r="P15">
        <v>-0.42986119803873962</v>
      </c>
      <c r="Q15" s="49">
        <f t="shared" si="9"/>
        <v>0.2</v>
      </c>
      <c r="R15" s="48">
        <f t="shared" si="10"/>
        <v>0</v>
      </c>
      <c r="S15" s="60">
        <f>Sheet1!B12*2</f>
        <v>10099711.74805194</v>
      </c>
      <c r="T15" s="69">
        <f t="shared" si="11"/>
        <v>356460.41463712731</v>
      </c>
      <c r="U15" s="69">
        <f t="shared" si="12"/>
        <v>0</v>
      </c>
    </row>
    <row r="16" spans="1:22" x14ac:dyDescent="0.25">
      <c r="A16" s="50">
        <f t="shared" si="5"/>
        <v>0</v>
      </c>
      <c r="B16" s="6" t="s">
        <v>66</v>
      </c>
      <c r="C16" s="75" t="s">
        <v>67</v>
      </c>
      <c r="D16" s="59">
        <v>5485935.1818071548</v>
      </c>
      <c r="E16" s="63"/>
      <c r="F16" s="63">
        <f t="shared" si="6"/>
        <v>5485935.1818071548</v>
      </c>
      <c r="G16" s="52">
        <f t="shared" si="7"/>
        <v>5485935.1818071548</v>
      </c>
      <c r="H16" s="60">
        <v>10025</v>
      </c>
      <c r="I16" s="55">
        <f t="shared" si="8"/>
        <v>10025</v>
      </c>
      <c r="J16" s="61">
        <f t="shared" si="0"/>
        <v>547.22545454435465</v>
      </c>
      <c r="K16" s="61">
        <f t="shared" si="1"/>
        <v>-29.806566067454696</v>
      </c>
      <c r="L16" s="61">
        <f t="shared" si="2"/>
        <v>888.43138073354169</v>
      </c>
      <c r="M16" s="61">
        <f t="shared" si="3"/>
        <v>8906524.5918537546</v>
      </c>
      <c r="N16" s="61">
        <f t="shared" si="4"/>
        <v>-0.39188816110738528</v>
      </c>
      <c r="O16" s="49">
        <f t="shared" si="9"/>
        <v>0.2</v>
      </c>
      <c r="P16">
        <v>-0.39188816110738528</v>
      </c>
      <c r="Q16" s="49">
        <f t="shared" si="9"/>
        <v>0.2</v>
      </c>
      <c r="R16" s="48">
        <f t="shared" si="10"/>
        <v>0</v>
      </c>
      <c r="S16" s="60">
        <f>Sheet1!B13*2</f>
        <v>1121205.340347294</v>
      </c>
      <c r="T16" s="69">
        <f t="shared" si="11"/>
        <v>39571.953188728025</v>
      </c>
      <c r="U16" s="69">
        <f t="shared" si="12"/>
        <v>0</v>
      </c>
    </row>
    <row r="17" spans="1:21" x14ac:dyDescent="0.25">
      <c r="A17" s="50">
        <f t="shared" si="5"/>
        <v>0</v>
      </c>
      <c r="B17" s="6" t="s">
        <v>50</v>
      </c>
      <c r="C17" s="75" t="s">
        <v>51</v>
      </c>
      <c r="D17" s="59">
        <v>1523830.3697066435</v>
      </c>
      <c r="E17" s="63"/>
      <c r="F17" s="63">
        <f t="shared" si="6"/>
        <v>1523830.3697066435</v>
      </c>
      <c r="G17" s="52">
        <f t="shared" si="7"/>
        <v>1523830.3697066435</v>
      </c>
      <c r="H17" s="60">
        <v>3084</v>
      </c>
      <c r="I17" s="55">
        <f t="shared" si="8"/>
        <v>3084</v>
      </c>
      <c r="J17" s="61">
        <f t="shared" si="0"/>
        <v>494.10842078684936</v>
      </c>
      <c r="K17" s="61">
        <f t="shared" si="1"/>
        <v>-82.923599824959979</v>
      </c>
      <c r="L17" s="61">
        <f t="shared" si="2"/>
        <v>6876.3234079301028</v>
      </c>
      <c r="M17" s="61">
        <f t="shared" si="3"/>
        <v>21206581.390056439</v>
      </c>
      <c r="N17" s="61">
        <f t="shared" si="4"/>
        <v>-1.0902556495191496</v>
      </c>
      <c r="O17" s="49">
        <f t="shared" si="9"/>
        <v>0.25</v>
      </c>
      <c r="P17">
        <v>-1.0902556495191496</v>
      </c>
      <c r="Q17" s="49">
        <f t="shared" si="9"/>
        <v>0.25</v>
      </c>
      <c r="R17" s="48">
        <f t="shared" si="10"/>
        <v>0</v>
      </c>
      <c r="S17" s="60">
        <f>Sheet1!B14*2</f>
        <v>1121205.340347294</v>
      </c>
      <c r="T17" s="69">
        <f t="shared" si="11"/>
        <v>49464.941485910029</v>
      </c>
      <c r="U17" s="69">
        <f t="shared" si="12"/>
        <v>0</v>
      </c>
    </row>
    <row r="18" spans="1:21" x14ac:dyDescent="0.25">
      <c r="A18" s="50">
        <f t="shared" si="5"/>
        <v>0</v>
      </c>
      <c r="B18" s="6" t="s">
        <v>82</v>
      </c>
      <c r="C18" s="75" t="s">
        <v>83</v>
      </c>
      <c r="D18" s="59">
        <v>3047385.3697711667</v>
      </c>
      <c r="E18" s="63"/>
      <c r="F18" s="63">
        <f t="shared" si="6"/>
        <v>3047385.3697711667</v>
      </c>
      <c r="G18" s="52">
        <f t="shared" si="7"/>
        <v>3047385.3697711667</v>
      </c>
      <c r="H18" s="60">
        <v>5799</v>
      </c>
      <c r="I18" s="55">
        <f t="shared" si="8"/>
        <v>5799</v>
      </c>
      <c r="J18" s="61">
        <f t="shared" si="0"/>
        <v>525.50187442165316</v>
      </c>
      <c r="K18" s="61">
        <f t="shared" si="1"/>
        <v>-51.530146190156188</v>
      </c>
      <c r="L18" s="61">
        <f t="shared" si="2"/>
        <v>2655.3559663788683</v>
      </c>
      <c r="M18" s="61">
        <f t="shared" si="3"/>
        <v>15398409.249031058</v>
      </c>
      <c r="N18" s="61">
        <f t="shared" si="4"/>
        <v>-0.67750354691493975</v>
      </c>
      <c r="O18" s="49">
        <f t="shared" si="9"/>
        <v>0.2</v>
      </c>
      <c r="P18">
        <v>-0.67750354691493975</v>
      </c>
      <c r="Q18" s="49">
        <f t="shared" si="9"/>
        <v>0.2</v>
      </c>
      <c r="R18" s="48">
        <f t="shared" si="10"/>
        <v>0</v>
      </c>
      <c r="S18" s="60">
        <f>Sheet1!B15*2</f>
        <v>1121205.340347294</v>
      </c>
      <c r="T18" s="69">
        <f t="shared" si="11"/>
        <v>39571.953188728025</v>
      </c>
      <c r="U18" s="69">
        <f t="shared" si="12"/>
        <v>0</v>
      </c>
    </row>
    <row r="19" spans="1:21" x14ac:dyDescent="0.25">
      <c r="A19" s="50">
        <f t="shared" si="5"/>
        <v>0</v>
      </c>
      <c r="B19" s="6" t="s">
        <v>64</v>
      </c>
      <c r="C19" s="75" t="s">
        <v>65</v>
      </c>
      <c r="D19" s="59">
        <v>831690.32281557191</v>
      </c>
      <c r="E19" s="63"/>
      <c r="F19" s="63">
        <f t="shared" si="6"/>
        <v>831690.32281557191</v>
      </c>
      <c r="G19" s="52">
        <f t="shared" si="7"/>
        <v>831690.32281557191</v>
      </c>
      <c r="H19" s="60">
        <v>1602</v>
      </c>
      <c r="I19" s="55">
        <f t="shared" si="8"/>
        <v>1602</v>
      </c>
      <c r="J19" s="61">
        <f t="shared" si="0"/>
        <v>519.1575048786342</v>
      </c>
      <c r="K19" s="61">
        <f t="shared" si="1"/>
        <v>-57.874515733175144</v>
      </c>
      <c r="L19" s="61">
        <f t="shared" si="2"/>
        <v>3349.4595713495373</v>
      </c>
      <c r="M19" s="61">
        <f t="shared" si="3"/>
        <v>5365834.233301959</v>
      </c>
      <c r="N19" s="61">
        <f t="shared" si="4"/>
        <v>-0.76091749362630323</v>
      </c>
      <c r="O19" s="49">
        <f t="shared" si="9"/>
        <v>0.25</v>
      </c>
      <c r="P19">
        <v>-0.76091749362630323</v>
      </c>
      <c r="Q19" s="49">
        <f t="shared" si="9"/>
        <v>0.25</v>
      </c>
      <c r="R19" s="48">
        <f t="shared" si="10"/>
        <v>0</v>
      </c>
      <c r="S19" s="60">
        <f>Sheet1!B16*2</f>
        <v>1121205.340347294</v>
      </c>
      <c r="T19" s="69">
        <f t="shared" si="11"/>
        <v>49464.941485910029</v>
      </c>
      <c r="U19" s="69">
        <f t="shared" si="12"/>
        <v>0</v>
      </c>
    </row>
    <row r="20" spans="1:21" x14ac:dyDescent="0.25">
      <c r="A20" s="50">
        <f t="shared" si="5"/>
        <v>0</v>
      </c>
      <c r="B20" s="6" t="s">
        <v>178</v>
      </c>
      <c r="C20" s="74" t="s">
        <v>179</v>
      </c>
      <c r="D20" s="59">
        <v>9702918.4342038836</v>
      </c>
      <c r="E20" s="63"/>
      <c r="F20" s="63">
        <f t="shared" si="6"/>
        <v>9702918.4342038836</v>
      </c>
      <c r="G20" s="52">
        <f t="shared" si="7"/>
        <v>9702918.4342038836</v>
      </c>
      <c r="H20" s="60">
        <v>18501</v>
      </c>
      <c r="I20" s="55">
        <f t="shared" si="8"/>
        <v>18501</v>
      </c>
      <c r="J20" s="61">
        <f t="shared" si="0"/>
        <v>524.45372867433559</v>
      </c>
      <c r="K20" s="61">
        <f t="shared" si="1"/>
        <v>-52.57829193747375</v>
      </c>
      <c r="L20" s="61">
        <f t="shared" si="2"/>
        <v>2764.4767830622172</v>
      </c>
      <c r="M20" s="61">
        <f t="shared" si="3"/>
        <v>51145584.963434078</v>
      </c>
      <c r="N20" s="61">
        <f t="shared" si="4"/>
        <v>-0.69128426585315061</v>
      </c>
      <c r="O20" s="49">
        <f t="shared" si="9"/>
        <v>0.2</v>
      </c>
      <c r="P20">
        <v>-0.69128426585315061</v>
      </c>
      <c r="Q20" s="49">
        <f t="shared" si="9"/>
        <v>0.2</v>
      </c>
      <c r="R20" s="48">
        <f t="shared" si="10"/>
        <v>0</v>
      </c>
      <c r="S20" s="60">
        <f>Sheet1!B17*2</f>
        <v>10099711.74805194</v>
      </c>
      <c r="T20" s="69">
        <f t="shared" si="11"/>
        <v>356460.41463712731</v>
      </c>
      <c r="U20" s="69">
        <f t="shared" si="12"/>
        <v>0</v>
      </c>
    </row>
    <row r="21" spans="1:21" x14ac:dyDescent="0.25">
      <c r="A21" s="50">
        <f t="shared" si="5"/>
        <v>0</v>
      </c>
      <c r="B21" s="6" t="s">
        <v>25</v>
      </c>
      <c r="C21" s="75" t="s">
        <v>26</v>
      </c>
      <c r="D21" s="59">
        <v>3291511.2430330031</v>
      </c>
      <c r="E21" s="63"/>
      <c r="F21" s="63">
        <f t="shared" si="6"/>
        <v>3291511.2430330031</v>
      </c>
      <c r="G21" s="52">
        <f t="shared" si="7"/>
        <v>3291511.2430330031</v>
      </c>
      <c r="H21" s="60">
        <v>6246</v>
      </c>
      <c r="I21" s="55">
        <f t="shared" si="8"/>
        <v>6246</v>
      </c>
      <c r="J21" s="61">
        <f t="shared" si="0"/>
        <v>526.97906548719232</v>
      </c>
      <c r="K21" s="61">
        <f t="shared" si="1"/>
        <v>-50.052955124617029</v>
      </c>
      <c r="L21" s="61">
        <f t="shared" si="2"/>
        <v>2505.298316706926</v>
      </c>
      <c r="M21" s="61">
        <f t="shared" si="3"/>
        <v>15648093.286151459</v>
      </c>
      <c r="N21" s="61">
        <f t="shared" si="4"/>
        <v>-0.65808186348558007</v>
      </c>
      <c r="O21" s="49">
        <f t="shared" si="9"/>
        <v>0.2</v>
      </c>
      <c r="P21">
        <v>-0.65808186348558007</v>
      </c>
      <c r="Q21" s="49">
        <f t="shared" si="9"/>
        <v>0.2</v>
      </c>
      <c r="R21" s="48">
        <f t="shared" si="10"/>
        <v>0</v>
      </c>
      <c r="S21" s="60">
        <f>Sheet1!B18*2</f>
        <v>1121205.340347294</v>
      </c>
      <c r="T21" s="69">
        <f t="shared" si="11"/>
        <v>39571.953188728025</v>
      </c>
      <c r="U21" s="69">
        <f t="shared" si="12"/>
        <v>0</v>
      </c>
    </row>
    <row r="22" spans="1:21" x14ac:dyDescent="0.25">
      <c r="A22" s="50">
        <f t="shared" si="5"/>
        <v>0</v>
      </c>
      <c r="B22" s="6" t="s">
        <v>10</v>
      </c>
      <c r="C22" s="75" t="s">
        <v>236</v>
      </c>
      <c r="D22" s="59">
        <v>2158768.225358699</v>
      </c>
      <c r="E22" s="63"/>
      <c r="F22" s="63">
        <f t="shared" si="6"/>
        <v>2158768.225358699</v>
      </c>
      <c r="G22" s="52">
        <f t="shared" si="7"/>
        <v>2158768.225358699</v>
      </c>
      <c r="H22" s="60">
        <v>4101</v>
      </c>
      <c r="I22" s="55">
        <f t="shared" si="8"/>
        <v>4101</v>
      </c>
      <c r="J22" s="61">
        <f t="shared" si="0"/>
        <v>526.40044510087762</v>
      </c>
      <c r="K22" s="61">
        <f t="shared" si="1"/>
        <v>-50.631575510931725</v>
      </c>
      <c r="L22" s="61">
        <f t="shared" si="2"/>
        <v>2563.5564387191812</v>
      </c>
      <c r="M22" s="61">
        <f t="shared" si="3"/>
        <v>10513144.955187362</v>
      </c>
      <c r="N22" s="61">
        <f t="shared" si="4"/>
        <v>-0.66568939796838322</v>
      </c>
      <c r="O22" s="49">
        <f t="shared" si="9"/>
        <v>0.2</v>
      </c>
      <c r="P22">
        <v>-0.66568939796838322</v>
      </c>
      <c r="Q22" s="49">
        <f t="shared" si="9"/>
        <v>0.2</v>
      </c>
      <c r="R22" s="48">
        <f t="shared" si="10"/>
        <v>0</v>
      </c>
      <c r="S22" s="60">
        <f>Sheet1!B19*2</f>
        <v>1121205.340347294</v>
      </c>
      <c r="T22" s="69">
        <f t="shared" si="11"/>
        <v>39571.953188728025</v>
      </c>
      <c r="U22" s="69">
        <f t="shared" si="12"/>
        <v>0</v>
      </c>
    </row>
    <row r="23" spans="1:21" x14ac:dyDescent="0.25">
      <c r="A23" s="50">
        <f t="shared" si="5"/>
        <v>0</v>
      </c>
      <c r="B23" s="6" t="s">
        <v>40</v>
      </c>
      <c r="C23" s="75" t="s">
        <v>41</v>
      </c>
      <c r="D23" s="59">
        <v>4324220.5798457898</v>
      </c>
      <c r="E23" s="63"/>
      <c r="F23" s="63">
        <f t="shared" si="6"/>
        <v>4324220.5798457898</v>
      </c>
      <c r="G23" s="52">
        <f t="shared" si="7"/>
        <v>4324220.5798457898</v>
      </c>
      <c r="H23" s="60">
        <v>8197</v>
      </c>
      <c r="I23" s="55">
        <f t="shared" si="8"/>
        <v>8197</v>
      </c>
      <c r="J23" s="61">
        <f t="shared" si="0"/>
        <v>527.53697448405387</v>
      </c>
      <c r="K23" s="61">
        <f t="shared" si="1"/>
        <v>-49.495046127755472</v>
      </c>
      <c r="L23" s="61">
        <f t="shared" si="2"/>
        <v>2449.7595911886419</v>
      </c>
      <c r="M23" s="61">
        <f t="shared" si="3"/>
        <v>20080679.368973296</v>
      </c>
      <c r="N23" s="61">
        <f t="shared" si="4"/>
        <v>-0.6507466363966713</v>
      </c>
      <c r="O23" s="49">
        <f t="shared" si="9"/>
        <v>0.2</v>
      </c>
      <c r="P23">
        <v>-0.6507466363966713</v>
      </c>
      <c r="Q23" s="49">
        <f t="shared" si="9"/>
        <v>0.2</v>
      </c>
      <c r="R23" s="48">
        <f t="shared" si="10"/>
        <v>0</v>
      </c>
      <c r="S23" s="60">
        <f>Sheet1!B20*2</f>
        <v>1121205.340347294</v>
      </c>
      <c r="T23" s="69">
        <f t="shared" si="11"/>
        <v>39571.953188728025</v>
      </c>
      <c r="U23" s="69">
        <f t="shared" si="12"/>
        <v>0</v>
      </c>
    </row>
    <row r="24" spans="1:21" x14ac:dyDescent="0.25">
      <c r="A24" s="50">
        <f t="shared" si="5"/>
        <v>0</v>
      </c>
      <c r="B24" s="6" t="s">
        <v>126</v>
      </c>
      <c r="C24" s="75" t="s">
        <v>127</v>
      </c>
      <c r="D24" s="59">
        <v>7594392.1045804266</v>
      </c>
      <c r="E24" s="63"/>
      <c r="F24" s="63">
        <f t="shared" si="6"/>
        <v>7594392.1045804266</v>
      </c>
      <c r="G24" s="52">
        <f t="shared" si="7"/>
        <v>7594392.1045804266</v>
      </c>
      <c r="H24" s="60">
        <v>10263</v>
      </c>
      <c r="I24" s="55">
        <f t="shared" si="8"/>
        <v>10263</v>
      </c>
      <c r="J24" s="61">
        <f t="shared" si="0"/>
        <v>739.97779446364871</v>
      </c>
      <c r="K24" s="61">
        <f t="shared" si="1"/>
        <v>162.94577385183936</v>
      </c>
      <c r="L24" s="61">
        <f t="shared" si="2"/>
        <v>26551.325216174777</v>
      </c>
      <c r="M24" s="61">
        <f t="shared" si="3"/>
        <v>272496250.69360173</v>
      </c>
      <c r="N24" s="61">
        <f t="shared" si="4"/>
        <v>2.142364186820604</v>
      </c>
      <c r="O24" s="49">
        <f t="shared" si="9"/>
        <v>0.1</v>
      </c>
      <c r="P24">
        <v>2.142364186820604</v>
      </c>
      <c r="Q24" s="49">
        <f t="shared" si="9"/>
        <v>0.1</v>
      </c>
      <c r="R24" s="48">
        <f t="shared" si="10"/>
        <v>0</v>
      </c>
      <c r="S24" s="60">
        <f>Sheet1!B21*2</f>
        <v>1121205.340347294</v>
      </c>
      <c r="T24" s="69">
        <f t="shared" si="11"/>
        <v>19785.976594364012</v>
      </c>
      <c r="U24" s="69">
        <f t="shared" si="12"/>
        <v>0</v>
      </c>
    </row>
    <row r="25" spans="1:21" x14ac:dyDescent="0.25">
      <c r="A25" s="50">
        <f t="shared" si="5"/>
        <v>0</v>
      </c>
      <c r="B25" s="6" t="s">
        <v>128</v>
      </c>
      <c r="C25" s="75" t="s">
        <v>129</v>
      </c>
      <c r="D25" s="59">
        <v>7823481.9924855661</v>
      </c>
      <c r="E25" s="63"/>
      <c r="F25" s="63">
        <f t="shared" si="6"/>
        <v>7823481.9924855661</v>
      </c>
      <c r="G25" s="52">
        <f t="shared" si="7"/>
        <v>7823481.9924855661</v>
      </c>
      <c r="H25" s="60">
        <v>9782</v>
      </c>
      <c r="I25" s="55">
        <f t="shared" si="8"/>
        <v>9782</v>
      </c>
      <c r="J25" s="61">
        <f t="shared" si="0"/>
        <v>799.7834790927792</v>
      </c>
      <c r="K25" s="61">
        <f t="shared" si="1"/>
        <v>222.75145848096986</v>
      </c>
      <c r="L25" s="61">
        <f t="shared" si="2"/>
        <v>49618.212255399238</v>
      </c>
      <c r="M25" s="61">
        <f t="shared" si="3"/>
        <v>485365352.28231531</v>
      </c>
      <c r="N25" s="61">
        <f t="shared" si="4"/>
        <v>2.9286721338695196</v>
      </c>
      <c r="O25" s="49">
        <f t="shared" si="9"/>
        <v>0.1</v>
      </c>
      <c r="P25">
        <v>2.9286721338695196</v>
      </c>
      <c r="Q25" s="49">
        <f t="shared" si="9"/>
        <v>0.1</v>
      </c>
      <c r="R25" s="48">
        <f t="shared" si="10"/>
        <v>0</v>
      </c>
      <c r="S25" s="60">
        <f>Sheet1!B22*2</f>
        <v>1121205.340347294</v>
      </c>
      <c r="T25" s="69">
        <f t="shared" si="11"/>
        <v>19785.976594364012</v>
      </c>
      <c r="U25" s="69">
        <f t="shared" si="12"/>
        <v>0</v>
      </c>
    </row>
    <row r="26" spans="1:21" x14ac:dyDescent="0.25">
      <c r="A26" s="50">
        <f t="shared" si="5"/>
        <v>0</v>
      </c>
      <c r="B26" s="6" t="s">
        <v>114</v>
      </c>
      <c r="C26" s="75" t="s">
        <v>115</v>
      </c>
      <c r="D26" s="59">
        <v>3228288.6428983184</v>
      </c>
      <c r="E26" s="63"/>
      <c r="F26" s="63">
        <f t="shared" si="6"/>
        <v>3228288.6428983184</v>
      </c>
      <c r="G26" s="52">
        <f t="shared" si="7"/>
        <v>3228288.6428983184</v>
      </c>
      <c r="H26" s="60">
        <v>5701</v>
      </c>
      <c r="I26" s="55">
        <f t="shared" si="8"/>
        <v>5701</v>
      </c>
      <c r="J26" s="61">
        <f t="shared" si="0"/>
        <v>566.26708347628812</v>
      </c>
      <c r="K26" s="61">
        <f t="shared" si="1"/>
        <v>-10.764937135521222</v>
      </c>
      <c r="L26" s="61">
        <f t="shared" si="2"/>
        <v>115.88387153172386</v>
      </c>
      <c r="M26" s="61">
        <f t="shared" si="3"/>
        <v>660653.95160235767</v>
      </c>
      <c r="N26" s="61">
        <f t="shared" si="4"/>
        <v>-0.14153429848070598</v>
      </c>
      <c r="O26" s="49">
        <f t="shared" si="9"/>
        <v>0.2</v>
      </c>
      <c r="P26">
        <v>-0.14153429848070598</v>
      </c>
      <c r="Q26" s="49">
        <f t="shared" si="9"/>
        <v>0.2</v>
      </c>
      <c r="R26" s="48">
        <f t="shared" si="10"/>
        <v>0</v>
      </c>
      <c r="S26" s="60">
        <f>Sheet1!B23*2</f>
        <v>1121205.340347294</v>
      </c>
      <c r="T26" s="69">
        <f t="shared" si="11"/>
        <v>39571.953188728025</v>
      </c>
      <c r="U26" s="69">
        <f t="shared" si="12"/>
        <v>0</v>
      </c>
    </row>
    <row r="27" spans="1:21" x14ac:dyDescent="0.25">
      <c r="A27" s="50">
        <f t="shared" si="5"/>
        <v>0</v>
      </c>
      <c r="B27" s="6" t="s">
        <v>13</v>
      </c>
      <c r="C27" s="75" t="s">
        <v>14</v>
      </c>
      <c r="D27" s="59">
        <v>653474.63179119886</v>
      </c>
      <c r="E27" s="63"/>
      <c r="F27" s="63">
        <f t="shared" si="6"/>
        <v>653474.63179119886</v>
      </c>
      <c r="G27" s="52">
        <f t="shared" si="7"/>
        <v>653474.63179119886</v>
      </c>
      <c r="H27" s="60">
        <v>1288</v>
      </c>
      <c r="I27" s="55">
        <f t="shared" si="8"/>
        <v>1288</v>
      </c>
      <c r="J27" s="61">
        <f t="shared" si="0"/>
        <v>507.3560805832289</v>
      </c>
      <c r="K27" s="61">
        <f t="shared" si="1"/>
        <v>-69.675940028580442</v>
      </c>
      <c r="L27" s="61">
        <f t="shared" si="2"/>
        <v>4854.7366188663382</v>
      </c>
      <c r="M27" s="61">
        <f t="shared" si="3"/>
        <v>6252900.765099844</v>
      </c>
      <c r="N27" s="61">
        <f t="shared" si="4"/>
        <v>-0.91607922728955093</v>
      </c>
      <c r="O27" s="49">
        <f t="shared" si="9"/>
        <v>0.25</v>
      </c>
      <c r="P27">
        <v>-0.91607922728955093</v>
      </c>
      <c r="Q27" s="49">
        <f t="shared" si="9"/>
        <v>0.25</v>
      </c>
      <c r="R27" s="48">
        <f t="shared" si="10"/>
        <v>0</v>
      </c>
      <c r="S27" s="60">
        <f>Sheet1!B24*2</f>
        <v>1121205.340347294</v>
      </c>
      <c r="T27" s="69">
        <f t="shared" si="11"/>
        <v>49464.941485910029</v>
      </c>
      <c r="U27" s="69">
        <f t="shared" si="12"/>
        <v>0</v>
      </c>
    </row>
    <row r="28" spans="1:21" x14ac:dyDescent="0.25">
      <c r="A28" s="50">
        <f t="shared" si="5"/>
        <v>0</v>
      </c>
      <c r="B28" s="6" t="s">
        <v>180</v>
      </c>
      <c r="C28" s="74" t="s">
        <v>181</v>
      </c>
      <c r="D28" s="59">
        <v>7771151.8241535313</v>
      </c>
      <c r="E28" s="63"/>
      <c r="F28" s="63">
        <f t="shared" si="6"/>
        <v>7771151.8241535313</v>
      </c>
      <c r="G28" s="52">
        <f t="shared" si="7"/>
        <v>7771151.8241535313</v>
      </c>
      <c r="H28" s="60">
        <v>14972</v>
      </c>
      <c r="I28" s="55">
        <f t="shared" si="8"/>
        <v>14972</v>
      </c>
      <c r="J28" s="61">
        <f t="shared" si="0"/>
        <v>519.04567353416587</v>
      </c>
      <c r="K28" s="61">
        <f t="shared" si="1"/>
        <v>-57.986347077643472</v>
      </c>
      <c r="L28" s="61">
        <f t="shared" si="2"/>
        <v>3362.4164474089316</v>
      </c>
      <c r="M28" s="61">
        <f t="shared" si="3"/>
        <v>50342099.050606526</v>
      </c>
      <c r="N28" s="61">
        <f t="shared" si="4"/>
        <v>-0.76238781999126182</v>
      </c>
      <c r="O28" s="49">
        <f t="shared" si="9"/>
        <v>0.25</v>
      </c>
      <c r="P28">
        <v>-0.76238781999126182</v>
      </c>
      <c r="Q28" s="49">
        <f t="shared" si="9"/>
        <v>0.25</v>
      </c>
      <c r="R28" s="48">
        <f t="shared" si="10"/>
        <v>0</v>
      </c>
      <c r="S28" s="60">
        <f>Sheet1!B25*2</f>
        <v>25027433.462337658</v>
      </c>
      <c r="T28" s="69">
        <f t="shared" si="11"/>
        <v>1104151.4762796026</v>
      </c>
      <c r="U28" s="69">
        <f t="shared" si="12"/>
        <v>0</v>
      </c>
    </row>
    <row r="29" spans="1:21" x14ac:dyDescent="0.25">
      <c r="A29" s="50">
        <f t="shared" si="5"/>
        <v>0</v>
      </c>
      <c r="B29" s="6" t="s">
        <v>182</v>
      </c>
      <c r="C29" s="75" t="s">
        <v>183</v>
      </c>
      <c r="D29" s="59">
        <v>14081037.282837829</v>
      </c>
      <c r="E29" s="63"/>
      <c r="F29" s="63">
        <f t="shared" si="6"/>
        <v>14081037.282837829</v>
      </c>
      <c r="G29" s="52">
        <f t="shared" si="7"/>
        <v>14081037.282837829</v>
      </c>
      <c r="H29" s="60">
        <v>26841</v>
      </c>
      <c r="I29" s="55">
        <f t="shared" si="8"/>
        <v>26841</v>
      </c>
      <c r="J29" s="61">
        <f t="shared" si="0"/>
        <v>524.6092650362441</v>
      </c>
      <c r="K29" s="61">
        <f t="shared" si="1"/>
        <v>-52.422755575565247</v>
      </c>
      <c r="L29" s="61">
        <f t="shared" si="2"/>
        <v>2748.1453021354573</v>
      </c>
      <c r="M29" s="61">
        <f t="shared" si="3"/>
        <v>73762968.054617807</v>
      </c>
      <c r="N29" s="61">
        <f t="shared" si="4"/>
        <v>-0.6892393184843153</v>
      </c>
      <c r="O29" s="49">
        <f t="shared" si="9"/>
        <v>0.2</v>
      </c>
      <c r="P29">
        <v>-0.6892393184843153</v>
      </c>
      <c r="Q29" s="49">
        <f t="shared" si="9"/>
        <v>0.2</v>
      </c>
      <c r="R29" s="48">
        <f t="shared" si="10"/>
        <v>0</v>
      </c>
      <c r="S29" s="60">
        <f>Sheet1!B26*2</f>
        <v>10099711.74805194</v>
      </c>
      <c r="T29" s="69">
        <f t="shared" si="11"/>
        <v>356460.41463712731</v>
      </c>
      <c r="U29" s="69">
        <f t="shared" si="12"/>
        <v>0</v>
      </c>
    </row>
    <row r="30" spans="1:21" x14ac:dyDescent="0.25">
      <c r="A30" s="50">
        <f t="shared" si="5"/>
        <v>0</v>
      </c>
      <c r="B30" s="6" t="s">
        <v>163</v>
      </c>
      <c r="C30" s="75" t="s">
        <v>164</v>
      </c>
      <c r="D30" s="59">
        <v>1861245.6199208482</v>
      </c>
      <c r="E30" s="63"/>
      <c r="F30" s="63">
        <f t="shared" si="6"/>
        <v>1861245.6199208482</v>
      </c>
      <c r="G30" s="52">
        <f t="shared" si="7"/>
        <v>1861245.6199208482</v>
      </c>
      <c r="H30" s="60">
        <v>3516</v>
      </c>
      <c r="I30" s="55">
        <f t="shared" si="8"/>
        <v>3516</v>
      </c>
      <c r="J30" s="61">
        <f t="shared" si="0"/>
        <v>529.36451078522418</v>
      </c>
      <c r="K30" s="61">
        <f t="shared" si="1"/>
        <v>-47.66750982658516</v>
      </c>
      <c r="L30" s="61">
        <f t="shared" si="2"/>
        <v>2272.191493067593</v>
      </c>
      <c r="M30" s="61">
        <f t="shared" si="3"/>
        <v>7989025.2896256568</v>
      </c>
      <c r="N30" s="61">
        <f t="shared" si="4"/>
        <v>-0.62671871453536632</v>
      </c>
      <c r="O30" s="49">
        <f t="shared" si="9"/>
        <v>0.2</v>
      </c>
      <c r="P30">
        <v>-0.62671871453536632</v>
      </c>
      <c r="Q30" s="49">
        <f t="shared" si="9"/>
        <v>0.2</v>
      </c>
      <c r="R30" s="48">
        <f t="shared" si="10"/>
        <v>0</v>
      </c>
      <c r="S30" s="60">
        <f>Sheet1!B27*2</f>
        <v>1121205.340347294</v>
      </c>
      <c r="T30" s="69">
        <f t="shared" si="11"/>
        <v>39571.953188728025</v>
      </c>
      <c r="U30" s="69">
        <f t="shared" si="12"/>
        <v>0</v>
      </c>
    </row>
    <row r="31" spans="1:21" x14ac:dyDescent="0.25">
      <c r="A31" s="50">
        <f t="shared" si="5"/>
        <v>0</v>
      </c>
      <c r="B31" s="6" t="s">
        <v>145</v>
      </c>
      <c r="C31" s="75" t="s">
        <v>146</v>
      </c>
      <c r="D31" s="59">
        <v>3623895.8190412554</v>
      </c>
      <c r="E31" s="63"/>
      <c r="F31" s="63">
        <f t="shared" si="6"/>
        <v>3623895.8190412554</v>
      </c>
      <c r="G31" s="52">
        <f t="shared" si="7"/>
        <v>3623895.8190412554</v>
      </c>
      <c r="H31" s="60">
        <v>6710</v>
      </c>
      <c r="I31" s="55">
        <f t="shared" si="8"/>
        <v>6710</v>
      </c>
      <c r="J31" s="61">
        <f t="shared" si="0"/>
        <v>540.07389255458349</v>
      </c>
      <c r="K31" s="61">
        <f t="shared" si="1"/>
        <v>-36.958128057225849</v>
      </c>
      <c r="L31" s="61">
        <f t="shared" si="2"/>
        <v>1365.9032294943045</v>
      </c>
      <c r="M31" s="61">
        <f t="shared" si="3"/>
        <v>9165210.6699067838</v>
      </c>
      <c r="N31" s="61">
        <f t="shared" si="4"/>
        <v>-0.4859148420364916</v>
      </c>
      <c r="O31" s="49">
        <f t="shared" si="9"/>
        <v>0.2</v>
      </c>
      <c r="P31">
        <v>-0.4859148420364916</v>
      </c>
      <c r="Q31" s="49">
        <f t="shared" si="9"/>
        <v>0.2</v>
      </c>
      <c r="R31" s="48">
        <f t="shared" si="10"/>
        <v>0</v>
      </c>
      <c r="S31" s="60">
        <f>Sheet1!B28*2</f>
        <v>1121205.340347294</v>
      </c>
      <c r="T31" s="69">
        <f t="shared" si="11"/>
        <v>39571.953188728025</v>
      </c>
      <c r="U31" s="69">
        <f t="shared" si="12"/>
        <v>0</v>
      </c>
    </row>
    <row r="32" spans="1:21" x14ac:dyDescent="0.25">
      <c r="A32" s="50">
        <f t="shared" si="5"/>
        <v>0</v>
      </c>
      <c r="B32" s="6" t="s">
        <v>165</v>
      </c>
      <c r="C32" s="75" t="s">
        <v>166</v>
      </c>
      <c r="D32" s="59">
        <v>4257321.3032651879</v>
      </c>
      <c r="E32" s="63"/>
      <c r="F32" s="63">
        <f t="shared" si="6"/>
        <v>4257321.3032651879</v>
      </c>
      <c r="G32" s="52">
        <f t="shared" si="7"/>
        <v>4257321.3032651879</v>
      </c>
      <c r="H32" s="60">
        <v>8215</v>
      </c>
      <c r="I32" s="55">
        <f t="shared" si="8"/>
        <v>8215</v>
      </c>
      <c r="J32" s="61">
        <f t="shared" si="0"/>
        <v>518.23752930799606</v>
      </c>
      <c r="K32" s="61">
        <f t="shared" si="1"/>
        <v>-58.794491303813288</v>
      </c>
      <c r="L32" s="61">
        <f t="shared" si="2"/>
        <v>3456.7922076741766</v>
      </c>
      <c r="M32" s="61">
        <f t="shared" si="3"/>
        <v>28397547.98604336</v>
      </c>
      <c r="N32" s="61">
        <f t="shared" si="4"/>
        <v>-0.77301306793114588</v>
      </c>
      <c r="O32" s="49">
        <f t="shared" si="9"/>
        <v>0.25</v>
      </c>
      <c r="P32">
        <v>-0.77301306793114588</v>
      </c>
      <c r="Q32" s="49">
        <f t="shared" si="9"/>
        <v>0.25</v>
      </c>
      <c r="R32" s="48">
        <f t="shared" si="10"/>
        <v>0</v>
      </c>
      <c r="S32" s="60">
        <f>Sheet1!B29*2</f>
        <v>1121205.340347294</v>
      </c>
      <c r="T32" s="69">
        <f t="shared" si="11"/>
        <v>49464.941485910029</v>
      </c>
      <c r="U32" s="69">
        <f t="shared" si="12"/>
        <v>0</v>
      </c>
    </row>
    <row r="33" spans="1:21" x14ac:dyDescent="0.25">
      <c r="A33" s="50">
        <f t="shared" si="5"/>
        <v>0</v>
      </c>
      <c r="B33" s="6" t="s">
        <v>130</v>
      </c>
      <c r="C33" s="75" t="s">
        <v>131</v>
      </c>
      <c r="D33" s="59">
        <v>5113224.0081814332</v>
      </c>
      <c r="E33" s="63"/>
      <c r="F33" s="63">
        <f t="shared" si="6"/>
        <v>5113224.0081814332</v>
      </c>
      <c r="G33" s="52">
        <f t="shared" si="7"/>
        <v>5113224.0081814332</v>
      </c>
      <c r="H33" s="60">
        <v>6838</v>
      </c>
      <c r="I33" s="55">
        <f t="shared" si="8"/>
        <v>6838</v>
      </c>
      <c r="J33" s="61">
        <f t="shared" si="0"/>
        <v>747.76601465069223</v>
      </c>
      <c r="K33" s="61">
        <f t="shared" si="1"/>
        <v>170.73399403888288</v>
      </c>
      <c r="L33" s="61">
        <f t="shared" si="2"/>
        <v>29150.096720469297</v>
      </c>
      <c r="M33" s="61">
        <f t="shared" si="3"/>
        <v>199328361.37456906</v>
      </c>
      <c r="N33" s="61">
        <f t="shared" si="4"/>
        <v>2.2447614666848033</v>
      </c>
      <c r="O33" s="49">
        <f t="shared" si="9"/>
        <v>0.1</v>
      </c>
      <c r="P33">
        <v>2.2447614666848033</v>
      </c>
      <c r="Q33" s="49">
        <f t="shared" si="9"/>
        <v>0.1</v>
      </c>
      <c r="R33" s="48">
        <f t="shared" si="10"/>
        <v>0</v>
      </c>
      <c r="S33" s="60">
        <f>Sheet1!B30*2</f>
        <v>1121205.340347294</v>
      </c>
      <c r="T33" s="69">
        <f t="shared" si="11"/>
        <v>19785.976594364012</v>
      </c>
      <c r="U33" s="69">
        <f t="shared" si="12"/>
        <v>0</v>
      </c>
    </row>
    <row r="34" spans="1:21" x14ac:dyDescent="0.25">
      <c r="A34" s="50">
        <f t="shared" si="5"/>
        <v>0</v>
      </c>
      <c r="B34" s="6" t="s">
        <v>92</v>
      </c>
      <c r="C34" s="75" t="s">
        <v>93</v>
      </c>
      <c r="D34" s="59">
        <v>1590208.8416597887</v>
      </c>
      <c r="E34" s="63"/>
      <c r="F34" s="63">
        <f t="shared" si="6"/>
        <v>1590208.8416597887</v>
      </c>
      <c r="G34" s="52">
        <f t="shared" si="7"/>
        <v>1590208.8416597887</v>
      </c>
      <c r="H34" s="60">
        <v>3033</v>
      </c>
      <c r="I34" s="55">
        <f t="shared" si="8"/>
        <v>3033</v>
      </c>
      <c r="J34" s="61">
        <f t="shared" si="0"/>
        <v>524.3022887107777</v>
      </c>
      <c r="K34" s="61">
        <f t="shared" si="1"/>
        <v>-52.729731901031641</v>
      </c>
      <c r="L34" s="61">
        <f t="shared" si="2"/>
        <v>2780.4246263546738</v>
      </c>
      <c r="M34" s="61">
        <f t="shared" si="3"/>
        <v>8433027.8917337265</v>
      </c>
      <c r="N34" s="61">
        <f t="shared" si="4"/>
        <v>-0.69327535495420844</v>
      </c>
      <c r="O34" s="49">
        <f t="shared" si="9"/>
        <v>0.2</v>
      </c>
      <c r="P34">
        <v>-0.69327535495420844</v>
      </c>
      <c r="Q34" s="49">
        <f t="shared" si="9"/>
        <v>0.2</v>
      </c>
      <c r="R34" s="48">
        <f t="shared" si="10"/>
        <v>0</v>
      </c>
      <c r="S34" s="60">
        <f>Sheet1!B31*2</f>
        <v>1121205.340347294</v>
      </c>
      <c r="T34" s="69">
        <f t="shared" si="11"/>
        <v>39571.953188728025</v>
      </c>
      <c r="U34" s="69">
        <f t="shared" si="12"/>
        <v>0</v>
      </c>
    </row>
    <row r="35" spans="1:21" x14ac:dyDescent="0.25">
      <c r="A35" s="50">
        <f t="shared" si="5"/>
        <v>0</v>
      </c>
      <c r="B35" s="6" t="s">
        <v>184</v>
      </c>
      <c r="C35" s="74" t="s">
        <v>185</v>
      </c>
      <c r="D35" s="59">
        <v>10088749.41677163</v>
      </c>
      <c r="E35" s="63"/>
      <c r="F35" s="63">
        <f t="shared" si="6"/>
        <v>10088749.41677163</v>
      </c>
      <c r="G35" s="52">
        <f t="shared" si="7"/>
        <v>10088749.41677163</v>
      </c>
      <c r="H35" s="60">
        <v>19155</v>
      </c>
      <c r="I35" s="55">
        <f t="shared" si="8"/>
        <v>19155</v>
      </c>
      <c r="J35" s="61">
        <f t="shared" si="0"/>
        <v>526.69012877951604</v>
      </c>
      <c r="K35" s="61">
        <f t="shared" si="1"/>
        <v>-50.3418918322933</v>
      </c>
      <c r="L35" s="61">
        <f t="shared" si="2"/>
        <v>2534.306073254319</v>
      </c>
      <c r="M35" s="61">
        <f t="shared" si="3"/>
        <v>48544632.833186477</v>
      </c>
      <c r="N35" s="61">
        <f t="shared" si="4"/>
        <v>-0.66188072024725553</v>
      </c>
      <c r="O35" s="49">
        <f t="shared" si="9"/>
        <v>0.2</v>
      </c>
      <c r="P35">
        <v>-0.66188072024725553</v>
      </c>
      <c r="Q35" s="49">
        <f t="shared" si="9"/>
        <v>0.2</v>
      </c>
      <c r="R35" s="48">
        <f t="shared" si="10"/>
        <v>0</v>
      </c>
      <c r="S35" s="60">
        <f>Sheet1!B32*2</f>
        <v>10099711.74805194</v>
      </c>
      <c r="T35" s="69">
        <f t="shared" si="11"/>
        <v>356460.41463712731</v>
      </c>
      <c r="U35" s="69">
        <f t="shared" si="12"/>
        <v>0</v>
      </c>
    </row>
    <row r="36" spans="1:21" x14ac:dyDescent="0.25">
      <c r="A36" s="50">
        <f t="shared" si="5"/>
        <v>0</v>
      </c>
      <c r="B36" s="6" t="s">
        <v>90</v>
      </c>
      <c r="C36" s="75" t="s">
        <v>91</v>
      </c>
      <c r="D36" s="59">
        <v>1567528.6381439753</v>
      </c>
      <c r="E36" s="63"/>
      <c r="F36" s="63">
        <f t="shared" si="6"/>
        <v>1567528.6381439753</v>
      </c>
      <c r="G36" s="52">
        <f t="shared" si="7"/>
        <v>1567528.6381439753</v>
      </c>
      <c r="H36" s="60">
        <v>3166</v>
      </c>
      <c r="I36" s="55">
        <f t="shared" si="8"/>
        <v>3166</v>
      </c>
      <c r="J36" s="61">
        <f t="shared" si="0"/>
        <v>495.11327799872879</v>
      </c>
      <c r="K36" s="61">
        <f t="shared" si="1"/>
        <v>-81.918742613080553</v>
      </c>
      <c r="L36" s="61">
        <f t="shared" si="2"/>
        <v>6710.6803913081394</v>
      </c>
      <c r="M36" s="61">
        <f t="shared" si="3"/>
        <v>21246014.118881568</v>
      </c>
      <c r="N36" s="61">
        <f t="shared" si="4"/>
        <v>-1.0770440757991933</v>
      </c>
      <c r="O36" s="49">
        <f t="shared" si="9"/>
        <v>0.25</v>
      </c>
      <c r="P36">
        <v>-1.0770440757991933</v>
      </c>
      <c r="Q36" s="49">
        <f t="shared" si="9"/>
        <v>0.25</v>
      </c>
      <c r="R36" s="48">
        <f t="shared" si="10"/>
        <v>0</v>
      </c>
      <c r="S36" s="60">
        <f>Sheet1!B33*2</f>
        <v>1121205.340347294</v>
      </c>
      <c r="T36" s="69">
        <f t="shared" si="11"/>
        <v>49464.941485910029</v>
      </c>
      <c r="U36" s="69">
        <f t="shared" si="12"/>
        <v>0</v>
      </c>
    </row>
    <row r="37" spans="1:21" x14ac:dyDescent="0.25">
      <c r="A37" s="50">
        <f t="shared" si="5"/>
        <v>0</v>
      </c>
      <c r="B37" s="6" t="s">
        <v>58</v>
      </c>
      <c r="C37" s="75" t="s">
        <v>59</v>
      </c>
      <c r="D37" s="59">
        <v>4562594.1414563432</v>
      </c>
      <c r="E37" s="63"/>
      <c r="F37" s="63">
        <f t="shared" si="6"/>
        <v>4562594.1414563432</v>
      </c>
      <c r="G37" s="52">
        <f t="shared" si="7"/>
        <v>4562594.1414563432</v>
      </c>
      <c r="H37" s="60">
        <v>8886</v>
      </c>
      <c r="I37" s="55">
        <f t="shared" si="8"/>
        <v>8886</v>
      </c>
      <c r="J37" s="61">
        <f t="shared" si="0"/>
        <v>513.45871499621239</v>
      </c>
      <c r="K37" s="61">
        <f t="shared" si="1"/>
        <v>-63.573305615596951</v>
      </c>
      <c r="L37" s="61">
        <f t="shared" si="2"/>
        <v>4041.5651868940909</v>
      </c>
      <c r="M37" s="61">
        <f t="shared" si="3"/>
        <v>35913348.250740893</v>
      </c>
      <c r="N37" s="61">
        <f t="shared" si="4"/>
        <v>-0.83584354456774812</v>
      </c>
      <c r="O37" s="49">
        <f t="shared" si="9"/>
        <v>0.25</v>
      </c>
      <c r="P37">
        <v>-0.83584354456774812</v>
      </c>
      <c r="Q37" s="49">
        <f t="shared" si="9"/>
        <v>0.25</v>
      </c>
      <c r="R37" s="48">
        <f t="shared" si="10"/>
        <v>0</v>
      </c>
      <c r="S37" s="60">
        <f>Sheet1!B34*2</f>
        <v>1121205.340347294</v>
      </c>
      <c r="T37" s="69">
        <f t="shared" si="11"/>
        <v>49464.941485910029</v>
      </c>
      <c r="U37" s="69">
        <f t="shared" si="12"/>
        <v>0</v>
      </c>
    </row>
    <row r="38" spans="1:21" x14ac:dyDescent="0.25">
      <c r="A38" s="50">
        <f t="shared" si="5"/>
        <v>0</v>
      </c>
      <c r="B38" s="6" t="s">
        <v>36</v>
      </c>
      <c r="C38" s="75" t="s">
        <v>37</v>
      </c>
      <c r="D38" s="59">
        <v>13469253.117960943</v>
      </c>
      <c r="E38" s="63"/>
      <c r="F38" s="63">
        <f t="shared" si="6"/>
        <v>13469253.117960943</v>
      </c>
      <c r="G38" s="52">
        <f t="shared" si="7"/>
        <v>13469253.117960943</v>
      </c>
      <c r="H38" s="60">
        <v>26913</v>
      </c>
      <c r="I38" s="55">
        <f t="shared" si="8"/>
        <v>26913</v>
      </c>
      <c r="J38" s="61">
        <f t="shared" si="0"/>
        <v>500.4738645992993</v>
      </c>
      <c r="K38" s="61">
        <f t="shared" si="1"/>
        <v>-76.55815601251004</v>
      </c>
      <c r="L38" s="61">
        <f t="shared" si="2"/>
        <v>5861.1512520358274</v>
      </c>
      <c r="M38" s="61">
        <f t="shared" si="3"/>
        <v>157741163.64604023</v>
      </c>
      <c r="N38" s="61">
        <f t="shared" si="4"/>
        <v>-1.0065646243722728</v>
      </c>
      <c r="O38" s="49">
        <f t="shared" si="9"/>
        <v>0.25</v>
      </c>
      <c r="P38">
        <v>-1.0065646243722728</v>
      </c>
      <c r="Q38" s="49">
        <f t="shared" si="9"/>
        <v>0.25</v>
      </c>
      <c r="R38" s="48">
        <f t="shared" si="10"/>
        <v>0</v>
      </c>
      <c r="S38" s="60">
        <f>Sheet1!B35*2</f>
        <v>1121205.340347294</v>
      </c>
      <c r="T38" s="69">
        <f t="shared" si="11"/>
        <v>49464.941485910029</v>
      </c>
      <c r="U38" s="69">
        <f t="shared" si="12"/>
        <v>0</v>
      </c>
    </row>
    <row r="39" spans="1:21" x14ac:dyDescent="0.25">
      <c r="A39" s="50">
        <f t="shared" si="5"/>
        <v>0</v>
      </c>
      <c r="B39" s="6" t="s">
        <v>187</v>
      </c>
      <c r="C39" s="74" t="s">
        <v>188</v>
      </c>
      <c r="D39" s="59">
        <v>12531450.451046228</v>
      </c>
      <c r="E39" s="63"/>
      <c r="F39" s="63">
        <f t="shared" si="6"/>
        <v>12531450.451046228</v>
      </c>
      <c r="G39" s="52">
        <f t="shared" si="7"/>
        <v>12531450.451046228</v>
      </c>
      <c r="H39" s="60">
        <v>23532</v>
      </c>
      <c r="I39" s="55">
        <f t="shared" si="8"/>
        <v>23532</v>
      </c>
      <c r="J39" s="61">
        <f t="shared" si="0"/>
        <v>532.52806608219566</v>
      </c>
      <c r="K39" s="61">
        <f t="shared" si="1"/>
        <v>-44.503954529613679</v>
      </c>
      <c r="L39" s="61">
        <f t="shared" si="2"/>
        <v>1980.601968773922</v>
      </c>
      <c r="M39" s="61">
        <f t="shared" si="3"/>
        <v>46607525.529187933</v>
      </c>
      <c r="N39" s="61">
        <f t="shared" si="4"/>
        <v>-0.58512519902989002</v>
      </c>
      <c r="O39" s="49">
        <f t="shared" si="9"/>
        <v>0.2</v>
      </c>
      <c r="P39">
        <v>-0.58512519902989002</v>
      </c>
      <c r="Q39" s="49">
        <f t="shared" si="9"/>
        <v>0.2</v>
      </c>
      <c r="R39" s="48">
        <f t="shared" si="10"/>
        <v>0</v>
      </c>
      <c r="S39" s="60">
        <f>Sheet1!B36*2</f>
        <v>10099711.74805194</v>
      </c>
      <c r="T39" s="69">
        <f t="shared" si="11"/>
        <v>356460.41463712731</v>
      </c>
      <c r="U39" s="69">
        <f t="shared" si="12"/>
        <v>0</v>
      </c>
    </row>
    <row r="40" spans="1:21" x14ac:dyDescent="0.25">
      <c r="A40" s="50">
        <f t="shared" si="5"/>
        <v>0</v>
      </c>
      <c r="B40" s="6" t="s">
        <v>147</v>
      </c>
      <c r="C40" s="75" t="s">
        <v>148</v>
      </c>
      <c r="D40" s="59">
        <v>2417812.3680186742</v>
      </c>
      <c r="E40" s="63"/>
      <c r="F40" s="63">
        <f t="shared" si="6"/>
        <v>2417812.3680186742</v>
      </c>
      <c r="G40" s="52">
        <f t="shared" si="7"/>
        <v>2417812.3680186742</v>
      </c>
      <c r="H40" s="60">
        <v>4638</v>
      </c>
      <c r="I40" s="55">
        <f t="shared" si="8"/>
        <v>4638</v>
      </c>
      <c r="J40" s="61">
        <f t="shared" si="0"/>
        <v>521.30495213856705</v>
      </c>
      <c r="K40" s="61">
        <f t="shared" si="1"/>
        <v>-55.727068473242298</v>
      </c>
      <c r="L40" s="61">
        <f t="shared" si="2"/>
        <v>3105.5061606214358</v>
      </c>
      <c r="M40" s="61">
        <f t="shared" si="3"/>
        <v>14403337.572962219</v>
      </c>
      <c r="N40" s="61">
        <f t="shared" si="4"/>
        <v>-0.7326834744553038</v>
      </c>
      <c r="O40" s="49">
        <f t="shared" si="9"/>
        <v>0.25</v>
      </c>
      <c r="P40">
        <v>-0.7326834744553038</v>
      </c>
      <c r="Q40" s="49">
        <f t="shared" si="9"/>
        <v>0.25</v>
      </c>
      <c r="R40" s="48">
        <f t="shared" si="10"/>
        <v>0</v>
      </c>
      <c r="S40" s="60">
        <f>Sheet1!B37*2</f>
        <v>1121205.340347294</v>
      </c>
      <c r="T40" s="69">
        <f t="shared" si="11"/>
        <v>49464.941485910029</v>
      </c>
      <c r="U40" s="69">
        <f t="shared" si="12"/>
        <v>0</v>
      </c>
    </row>
    <row r="41" spans="1:21" x14ac:dyDescent="0.25">
      <c r="A41" s="50">
        <f t="shared" si="5"/>
        <v>0</v>
      </c>
      <c r="B41" s="6" t="s">
        <v>68</v>
      </c>
      <c r="C41" s="75" t="s">
        <v>69</v>
      </c>
      <c r="D41" s="59">
        <v>1714311.5594677441</v>
      </c>
      <c r="E41" s="63"/>
      <c r="F41" s="63">
        <f t="shared" si="6"/>
        <v>1714311.5594677441</v>
      </c>
      <c r="G41" s="52">
        <f t="shared" si="7"/>
        <v>1714311.5594677441</v>
      </c>
      <c r="H41" s="60">
        <v>3264</v>
      </c>
      <c r="I41" s="55">
        <f t="shared" si="8"/>
        <v>3264</v>
      </c>
      <c r="J41" s="61">
        <f t="shared" si="0"/>
        <v>525.21800228791176</v>
      </c>
      <c r="K41" s="61">
        <f t="shared" si="1"/>
        <v>-51.814018323897585</v>
      </c>
      <c r="L41" s="61">
        <f t="shared" si="2"/>
        <v>2684.6924948691949</v>
      </c>
      <c r="M41" s="61">
        <f t="shared" si="3"/>
        <v>8762836.3032530528</v>
      </c>
      <c r="N41" s="61">
        <f t="shared" si="4"/>
        <v>-0.68123581611461159</v>
      </c>
      <c r="O41" s="49">
        <f t="shared" si="9"/>
        <v>0.2</v>
      </c>
      <c r="P41">
        <v>-0.68123581611461159</v>
      </c>
      <c r="Q41" s="49">
        <f t="shared" si="9"/>
        <v>0.2</v>
      </c>
      <c r="R41" s="48">
        <f t="shared" si="10"/>
        <v>0</v>
      </c>
      <c r="S41" s="60">
        <f>Sheet1!B38*2</f>
        <v>1121205.340347294</v>
      </c>
      <c r="T41" s="69">
        <f t="shared" si="11"/>
        <v>39571.953188728025</v>
      </c>
      <c r="U41" s="69">
        <f t="shared" si="12"/>
        <v>0</v>
      </c>
    </row>
    <row r="42" spans="1:21" x14ac:dyDescent="0.25">
      <c r="A42" s="50">
        <f t="shared" si="5"/>
        <v>0</v>
      </c>
      <c r="B42" s="6" t="s">
        <v>152</v>
      </c>
      <c r="C42" s="75" t="s">
        <v>153</v>
      </c>
      <c r="D42" s="59">
        <v>4179204.2864694963</v>
      </c>
      <c r="E42" s="63"/>
      <c r="F42" s="63">
        <f t="shared" si="6"/>
        <v>4179204.2864694963</v>
      </c>
      <c r="G42" s="52">
        <f t="shared" si="7"/>
        <v>4179204.2864694963</v>
      </c>
      <c r="H42" s="60">
        <v>7870</v>
      </c>
      <c r="I42" s="55">
        <f t="shared" si="8"/>
        <v>7870</v>
      </c>
      <c r="J42" s="61">
        <f t="shared" si="0"/>
        <v>531.02976956410373</v>
      </c>
      <c r="K42" s="61">
        <f t="shared" si="1"/>
        <v>-46.002251047705613</v>
      </c>
      <c r="L42" s="61">
        <f t="shared" si="2"/>
        <v>2116.207101456132</v>
      </c>
      <c r="M42" s="61">
        <f t="shared" si="3"/>
        <v>16654549.888459759</v>
      </c>
      <c r="N42" s="61">
        <f t="shared" si="4"/>
        <v>-0.60482437088148289</v>
      </c>
      <c r="O42" s="49">
        <f t="shared" si="9"/>
        <v>0.2</v>
      </c>
      <c r="P42">
        <v>-0.60482437088148289</v>
      </c>
      <c r="Q42" s="49">
        <f t="shared" si="9"/>
        <v>0.2</v>
      </c>
      <c r="R42" s="48">
        <f t="shared" si="10"/>
        <v>0</v>
      </c>
      <c r="S42" s="60">
        <f>Sheet1!B39*2</f>
        <v>1121205.340347294</v>
      </c>
      <c r="T42" s="69">
        <f t="shared" si="11"/>
        <v>39571.953188728025</v>
      </c>
      <c r="U42" s="69">
        <f t="shared" si="12"/>
        <v>0</v>
      </c>
    </row>
    <row r="43" spans="1:21" x14ac:dyDescent="0.25">
      <c r="A43" s="50">
        <f t="shared" si="5"/>
        <v>0</v>
      </c>
      <c r="B43" s="6" t="s">
        <v>98</v>
      </c>
      <c r="C43" s="75" t="s">
        <v>99</v>
      </c>
      <c r="D43" s="59">
        <v>1731636.2193648994</v>
      </c>
      <c r="E43" s="63"/>
      <c r="F43" s="63">
        <f t="shared" si="6"/>
        <v>1731636.2193648994</v>
      </c>
      <c r="G43" s="52">
        <f t="shared" si="7"/>
        <v>1731636.2193648994</v>
      </c>
      <c r="H43" s="60">
        <v>3399</v>
      </c>
      <c r="I43" s="55">
        <f t="shared" si="8"/>
        <v>3399</v>
      </c>
      <c r="J43" s="61">
        <f t="shared" si="0"/>
        <v>509.4546099926153</v>
      </c>
      <c r="K43" s="61">
        <f t="shared" si="1"/>
        <v>-67.57741061919404</v>
      </c>
      <c r="L43" s="61">
        <f t="shared" si="2"/>
        <v>4566.7064259951594</v>
      </c>
      <c r="M43" s="61">
        <f t="shared" si="3"/>
        <v>15522235.141957548</v>
      </c>
      <c r="N43" s="61">
        <f t="shared" si="4"/>
        <v>-0.88848836595339198</v>
      </c>
      <c r="O43" s="49">
        <f t="shared" si="9"/>
        <v>0.25</v>
      </c>
      <c r="P43">
        <v>-0.88848836595339198</v>
      </c>
      <c r="Q43" s="49">
        <f t="shared" si="9"/>
        <v>0.25</v>
      </c>
      <c r="R43" s="48">
        <f t="shared" si="10"/>
        <v>0</v>
      </c>
      <c r="S43" s="60">
        <f>Sheet1!B40*2</f>
        <v>1121205.340347294</v>
      </c>
      <c r="T43" s="69">
        <f t="shared" si="11"/>
        <v>49464.941485910029</v>
      </c>
      <c r="U43" s="69">
        <f t="shared" si="12"/>
        <v>0</v>
      </c>
    </row>
    <row r="44" spans="1:21" x14ac:dyDescent="0.25">
      <c r="A44" s="50">
        <f t="shared" si="5"/>
        <v>0</v>
      </c>
      <c r="B44" s="6" t="s">
        <v>132</v>
      </c>
      <c r="C44" s="75" t="s">
        <v>133</v>
      </c>
      <c r="D44" s="59">
        <v>6841651.4586953381</v>
      </c>
      <c r="E44" s="63"/>
      <c r="F44" s="63">
        <f t="shared" si="6"/>
        <v>6841651.4586953381</v>
      </c>
      <c r="G44" s="52">
        <f t="shared" si="7"/>
        <v>6841651.4586953381</v>
      </c>
      <c r="H44" s="60">
        <v>7821</v>
      </c>
      <c r="I44" s="55">
        <f t="shared" si="8"/>
        <v>7821</v>
      </c>
      <c r="J44" s="61">
        <f t="shared" si="0"/>
        <v>874.77962647939364</v>
      </c>
      <c r="K44" s="61">
        <f t="shared" si="1"/>
        <v>297.7476058675843</v>
      </c>
      <c r="L44" s="61">
        <f t="shared" si="2"/>
        <v>88653.636799878324</v>
      </c>
      <c r="M44" s="61">
        <f t="shared" si="3"/>
        <v>693360093.41184843</v>
      </c>
      <c r="N44" s="61">
        <f t="shared" si="4"/>
        <v>3.9146999179143696</v>
      </c>
      <c r="O44" s="49">
        <f t="shared" si="9"/>
        <v>0.1</v>
      </c>
      <c r="P44">
        <v>3.9146999179143696</v>
      </c>
      <c r="Q44" s="49">
        <f t="shared" si="9"/>
        <v>0.1</v>
      </c>
      <c r="R44" s="48">
        <f t="shared" si="10"/>
        <v>0</v>
      </c>
      <c r="S44" s="60">
        <f>Sheet1!B41*2</f>
        <v>1121205.340347294</v>
      </c>
      <c r="T44" s="69">
        <f t="shared" si="11"/>
        <v>19785.976594364012</v>
      </c>
      <c r="U44" s="69">
        <f t="shared" si="12"/>
        <v>0</v>
      </c>
    </row>
    <row r="45" spans="1:21" x14ac:dyDescent="0.25">
      <c r="A45" s="50">
        <f t="shared" si="5"/>
        <v>0</v>
      </c>
      <c r="B45" s="6" t="s">
        <v>70</v>
      </c>
      <c r="C45" s="75" t="s">
        <v>71</v>
      </c>
      <c r="D45" s="59">
        <v>5393782.6647388106</v>
      </c>
      <c r="E45" s="63"/>
      <c r="F45" s="63">
        <f t="shared" si="6"/>
        <v>5393782.6647388106</v>
      </c>
      <c r="G45" s="52">
        <f t="shared" si="7"/>
        <v>5393782.6647388106</v>
      </c>
      <c r="H45" s="60">
        <v>10000</v>
      </c>
      <c r="I45" s="55">
        <f t="shared" si="8"/>
        <v>10000</v>
      </c>
      <c r="J45" s="61">
        <f t="shared" si="0"/>
        <v>539.37826647388101</v>
      </c>
      <c r="K45" s="61">
        <f t="shared" si="1"/>
        <v>-37.653754137928331</v>
      </c>
      <c r="L45" s="61">
        <f t="shared" si="2"/>
        <v>1417.8052006795549</v>
      </c>
      <c r="M45" s="61">
        <f t="shared" si="3"/>
        <v>14178052.00679555</v>
      </c>
      <c r="N45" s="61">
        <f t="shared" si="4"/>
        <v>-0.49506073374934106</v>
      </c>
      <c r="O45" s="49">
        <f t="shared" si="9"/>
        <v>0.2</v>
      </c>
      <c r="P45">
        <v>-0.49506073374934106</v>
      </c>
      <c r="Q45" s="49">
        <f t="shared" si="9"/>
        <v>0.2</v>
      </c>
      <c r="R45" s="48">
        <f t="shared" si="10"/>
        <v>0</v>
      </c>
      <c r="S45" s="60">
        <f>Sheet1!B42*2</f>
        <v>1121205.340347294</v>
      </c>
      <c r="T45" s="69">
        <f t="shared" si="11"/>
        <v>39571.953188728025</v>
      </c>
      <c r="U45" s="69">
        <f t="shared" si="12"/>
        <v>0</v>
      </c>
    </row>
    <row r="46" spans="1:21" x14ac:dyDescent="0.25">
      <c r="A46" s="50">
        <f t="shared" si="5"/>
        <v>0</v>
      </c>
      <c r="B46" s="6" t="s">
        <v>189</v>
      </c>
      <c r="C46" s="74" t="s">
        <v>190</v>
      </c>
      <c r="D46" s="59">
        <v>12690377.459840357</v>
      </c>
      <c r="E46" s="63"/>
      <c r="F46" s="63">
        <f t="shared" si="6"/>
        <v>12690377.459840357</v>
      </c>
      <c r="G46" s="52">
        <f t="shared" si="7"/>
        <v>12690377.459840357</v>
      </c>
      <c r="H46" s="60">
        <v>24311</v>
      </c>
      <c r="I46" s="55">
        <f t="shared" si="8"/>
        <v>24311</v>
      </c>
      <c r="J46" s="61">
        <f t="shared" si="0"/>
        <v>522.00145859242139</v>
      </c>
      <c r="K46" s="61">
        <f t="shared" si="1"/>
        <v>-55.030562019387958</v>
      </c>
      <c r="L46" s="61">
        <f t="shared" si="2"/>
        <v>3028.3627561697044</v>
      </c>
      <c r="M46" s="61">
        <f t="shared" si="3"/>
        <v>73622526.965241686</v>
      </c>
      <c r="N46" s="61">
        <f t="shared" si="4"/>
        <v>-0.72352600784936572</v>
      </c>
      <c r="O46" s="49">
        <f t="shared" si="9"/>
        <v>0.25</v>
      </c>
      <c r="P46">
        <v>-0.72352600784936572</v>
      </c>
      <c r="Q46" s="49">
        <f t="shared" si="9"/>
        <v>0.25</v>
      </c>
      <c r="R46" s="48">
        <f t="shared" si="10"/>
        <v>0</v>
      </c>
      <c r="S46" s="60">
        <f>Sheet1!B43*2</f>
        <v>10099711.74805194</v>
      </c>
      <c r="T46" s="69">
        <f t="shared" si="11"/>
        <v>445575.51829640911</v>
      </c>
      <c r="U46" s="69">
        <f t="shared" si="12"/>
        <v>0</v>
      </c>
    </row>
    <row r="47" spans="1:21" x14ac:dyDescent="0.25">
      <c r="A47" s="50">
        <f t="shared" si="5"/>
        <v>0</v>
      </c>
      <c r="B47" s="6" t="s">
        <v>17</v>
      </c>
      <c r="C47" s="75" t="s">
        <v>18</v>
      </c>
      <c r="D47" s="59">
        <v>5217021.7951670894</v>
      </c>
      <c r="E47" s="63"/>
      <c r="F47" s="63">
        <f t="shared" si="6"/>
        <v>5217021.7951670894</v>
      </c>
      <c r="G47" s="52">
        <f t="shared" si="7"/>
        <v>5217021.7951670894</v>
      </c>
      <c r="H47" s="60">
        <v>9600</v>
      </c>
      <c r="I47" s="55">
        <f t="shared" si="8"/>
        <v>9600</v>
      </c>
      <c r="J47" s="61">
        <f t="shared" si="0"/>
        <v>543.43977032990517</v>
      </c>
      <c r="K47" s="61">
        <f t="shared" si="1"/>
        <v>-33.592250281904171</v>
      </c>
      <c r="L47" s="61">
        <f t="shared" si="2"/>
        <v>1128.4392790020909</v>
      </c>
      <c r="M47" s="61">
        <f t="shared" si="3"/>
        <v>10833017.078420073</v>
      </c>
      <c r="N47" s="61">
        <f t="shared" si="4"/>
        <v>-0.44166124875446389</v>
      </c>
      <c r="O47" s="49">
        <f t="shared" si="9"/>
        <v>0.2</v>
      </c>
      <c r="P47">
        <v>-0.44166124875446389</v>
      </c>
      <c r="Q47" s="49">
        <f t="shared" si="9"/>
        <v>0.2</v>
      </c>
      <c r="R47" s="48">
        <f t="shared" si="10"/>
        <v>0</v>
      </c>
      <c r="S47" s="60">
        <f>Sheet1!B44*2</f>
        <v>1121205.340347294</v>
      </c>
      <c r="T47" s="69">
        <f t="shared" si="11"/>
        <v>39571.953188728025</v>
      </c>
      <c r="U47" s="69">
        <f t="shared" si="12"/>
        <v>0</v>
      </c>
    </row>
    <row r="48" spans="1:21" x14ac:dyDescent="0.25">
      <c r="A48" s="50">
        <f t="shared" si="5"/>
        <v>0</v>
      </c>
      <c r="B48" s="6" t="s">
        <v>100</v>
      </c>
      <c r="C48" s="75" t="s">
        <v>101</v>
      </c>
      <c r="D48" s="59">
        <v>6762639.7364218049</v>
      </c>
      <c r="E48" s="63"/>
      <c r="F48" s="63">
        <f t="shared" si="6"/>
        <v>6762639.7364218049</v>
      </c>
      <c r="G48" s="52">
        <f t="shared" si="7"/>
        <v>6762639.7364218049</v>
      </c>
      <c r="H48" s="60">
        <v>9088</v>
      </c>
      <c r="I48" s="55">
        <f t="shared" si="8"/>
        <v>9088</v>
      </c>
      <c r="J48" s="61">
        <f t="shared" si="0"/>
        <v>744.12849212387823</v>
      </c>
      <c r="K48" s="61">
        <f t="shared" si="1"/>
        <v>167.09647151206889</v>
      </c>
      <c r="L48" s="61">
        <f t="shared" si="2"/>
        <v>27921.230791783648</v>
      </c>
      <c r="M48" s="61">
        <f t="shared" si="3"/>
        <v>253748145.4357298</v>
      </c>
      <c r="N48" s="61">
        <f t="shared" si="4"/>
        <v>2.1969363663094765</v>
      </c>
      <c r="O48" s="49">
        <f t="shared" si="9"/>
        <v>0.1</v>
      </c>
      <c r="P48">
        <v>2.1969363663094765</v>
      </c>
      <c r="Q48" s="49">
        <f t="shared" si="9"/>
        <v>0.1</v>
      </c>
      <c r="R48" s="48">
        <f t="shared" si="10"/>
        <v>0</v>
      </c>
      <c r="S48" s="60">
        <f>Sheet1!B45*2</f>
        <v>1121205.340347294</v>
      </c>
      <c r="T48" s="69">
        <f t="shared" si="11"/>
        <v>19785.976594364012</v>
      </c>
      <c r="U48" s="69">
        <f t="shared" si="12"/>
        <v>0</v>
      </c>
    </row>
    <row r="49" spans="1:21" x14ac:dyDescent="0.25">
      <c r="A49" s="50">
        <f t="shared" si="5"/>
        <v>0</v>
      </c>
      <c r="B49" s="6" t="s">
        <v>38</v>
      </c>
      <c r="C49" s="75" t="s">
        <v>39</v>
      </c>
      <c r="D49" s="59">
        <v>4396095.4359731609</v>
      </c>
      <c r="E49" s="63"/>
      <c r="F49" s="63">
        <f t="shared" si="6"/>
        <v>4396095.4359731609</v>
      </c>
      <c r="G49" s="52">
        <f t="shared" si="7"/>
        <v>4396095.4359731609</v>
      </c>
      <c r="H49" s="62">
        <v>8699</v>
      </c>
      <c r="I49" s="55">
        <f t="shared" si="8"/>
        <v>8699</v>
      </c>
      <c r="J49" s="59">
        <f t="shared" si="0"/>
        <v>505.35641291794008</v>
      </c>
      <c r="K49" s="59">
        <f t="shared" si="1"/>
        <v>-71.675607693869267</v>
      </c>
      <c r="L49" s="59">
        <f t="shared" si="2"/>
        <v>5137.3927382854517</v>
      </c>
      <c r="M49" s="59">
        <f t="shared" si="3"/>
        <v>44690179.430345148</v>
      </c>
      <c r="N49" s="59">
        <f t="shared" si="4"/>
        <v>-0.94237028283759627</v>
      </c>
      <c r="O49" s="49">
        <f t="shared" si="9"/>
        <v>0.25</v>
      </c>
      <c r="P49">
        <v>-0.94237028283759627</v>
      </c>
      <c r="Q49" s="49">
        <f t="shared" si="9"/>
        <v>0.25</v>
      </c>
      <c r="R49" s="48">
        <f t="shared" si="10"/>
        <v>0</v>
      </c>
      <c r="S49" s="60">
        <f>Sheet1!B46*2</f>
        <v>1121205.340347294</v>
      </c>
      <c r="T49" s="69">
        <f t="shared" si="11"/>
        <v>49464.941485910029</v>
      </c>
      <c r="U49" s="69">
        <f t="shared" si="12"/>
        <v>0</v>
      </c>
    </row>
    <row r="50" spans="1:21" x14ac:dyDescent="0.25">
      <c r="A50" s="50">
        <f t="shared" si="5"/>
        <v>0</v>
      </c>
      <c r="B50" s="6" t="s">
        <v>124</v>
      </c>
      <c r="C50" s="75" t="s">
        <v>125</v>
      </c>
      <c r="D50" s="59">
        <v>4583220.228621576</v>
      </c>
      <c r="E50" s="63"/>
      <c r="F50" s="63">
        <f t="shared" si="6"/>
        <v>4583220.228621576</v>
      </c>
      <c r="G50" s="52">
        <f t="shared" si="7"/>
        <v>4583220.228621576</v>
      </c>
      <c r="H50" s="62">
        <v>8422</v>
      </c>
      <c r="I50" s="55">
        <f t="shared" si="8"/>
        <v>8422</v>
      </c>
      <c r="J50" s="59">
        <f t="shared" si="0"/>
        <v>544.19618007855331</v>
      </c>
      <c r="K50" s="59">
        <f t="shared" si="1"/>
        <v>-32.835840533256032</v>
      </c>
      <c r="L50" s="59">
        <f t="shared" si="2"/>
        <v>1078.1924235254198</v>
      </c>
      <c r="M50" s="59">
        <f t="shared" si="3"/>
        <v>9080536.5909310859</v>
      </c>
      <c r="N50" s="59">
        <f t="shared" si="4"/>
        <v>-0.43171619085109525</v>
      </c>
      <c r="O50" s="49">
        <f t="shared" si="9"/>
        <v>0.2</v>
      </c>
      <c r="P50">
        <v>-0.43171619085109525</v>
      </c>
      <c r="Q50" s="49">
        <f t="shared" si="9"/>
        <v>0.2</v>
      </c>
      <c r="R50" s="48">
        <f t="shared" si="10"/>
        <v>0</v>
      </c>
      <c r="S50" s="60">
        <f>Sheet1!B47*2</f>
        <v>1121205.340347294</v>
      </c>
      <c r="T50" s="69">
        <f t="shared" si="11"/>
        <v>39571.953188728025</v>
      </c>
      <c r="U50" s="69">
        <f t="shared" si="12"/>
        <v>0</v>
      </c>
    </row>
    <row r="51" spans="1:21" x14ac:dyDescent="0.25">
      <c r="A51" s="50">
        <f t="shared" si="5"/>
        <v>0</v>
      </c>
      <c r="B51" s="6" t="s">
        <v>0</v>
      </c>
      <c r="C51" s="75" t="s">
        <v>1</v>
      </c>
      <c r="D51" s="59">
        <v>3282814.4111980624</v>
      </c>
      <c r="E51" s="63"/>
      <c r="F51" s="63">
        <f t="shared" si="6"/>
        <v>3282814.4111980624</v>
      </c>
      <c r="G51" s="52">
        <f t="shared" si="7"/>
        <v>3282814.4111980624</v>
      </c>
      <c r="H51" s="60">
        <v>6350</v>
      </c>
      <c r="I51" s="55">
        <f t="shared" si="8"/>
        <v>6350</v>
      </c>
      <c r="J51" s="61">
        <f t="shared" si="0"/>
        <v>516.97864743276568</v>
      </c>
      <c r="K51" s="61">
        <f t="shared" si="1"/>
        <v>-60.05337317904366</v>
      </c>
      <c r="L51" s="61">
        <f t="shared" si="2"/>
        <v>3606.4076301814803</v>
      </c>
      <c r="M51" s="61">
        <f t="shared" si="3"/>
        <v>22900688.4516524</v>
      </c>
      <c r="N51" s="61">
        <f t="shared" si="4"/>
        <v>-0.78956448489138797</v>
      </c>
      <c r="O51" s="49">
        <f t="shared" si="9"/>
        <v>0.25</v>
      </c>
      <c r="P51">
        <v>-0.78956448489138797</v>
      </c>
      <c r="Q51" s="49">
        <f t="shared" si="9"/>
        <v>0.25</v>
      </c>
      <c r="R51" s="48">
        <f t="shared" si="10"/>
        <v>0</v>
      </c>
      <c r="S51" s="60">
        <f>Sheet1!B48*2</f>
        <v>1121205.340347294</v>
      </c>
      <c r="T51" s="69">
        <f t="shared" si="11"/>
        <v>49464.941485910029</v>
      </c>
      <c r="U51" s="69">
        <f t="shared" si="12"/>
        <v>0</v>
      </c>
    </row>
    <row r="52" spans="1:21" x14ac:dyDescent="0.25">
      <c r="A52" s="50">
        <f t="shared" si="5"/>
        <v>0</v>
      </c>
      <c r="B52" s="6" t="s">
        <v>27</v>
      </c>
      <c r="C52" s="75" t="s">
        <v>28</v>
      </c>
      <c r="D52" s="59">
        <v>1343243.320843234</v>
      </c>
      <c r="E52" s="63"/>
      <c r="F52" s="63">
        <f t="shared" si="6"/>
        <v>1343243.320843234</v>
      </c>
      <c r="G52" s="52">
        <f t="shared" si="7"/>
        <v>1343243.320843234</v>
      </c>
      <c r="H52" s="60">
        <v>2554</v>
      </c>
      <c r="I52" s="55">
        <f t="shared" si="8"/>
        <v>2554</v>
      </c>
      <c r="J52" s="61">
        <f t="shared" si="0"/>
        <v>525.93708725263662</v>
      </c>
      <c r="K52" s="61">
        <f t="shared" si="1"/>
        <v>-51.094933359172728</v>
      </c>
      <c r="L52" s="61">
        <f t="shared" si="2"/>
        <v>2610.6922149783022</v>
      </c>
      <c r="M52" s="61">
        <f t="shared" si="3"/>
        <v>6667707.9170545842</v>
      </c>
      <c r="N52" s="61">
        <f t="shared" si="4"/>
        <v>-0.67178149373919094</v>
      </c>
      <c r="O52" s="49">
        <f t="shared" si="9"/>
        <v>0.2</v>
      </c>
      <c r="P52">
        <v>-0.67178149373919094</v>
      </c>
      <c r="Q52" s="49">
        <f t="shared" si="9"/>
        <v>0.2</v>
      </c>
      <c r="R52" s="48">
        <f t="shared" si="10"/>
        <v>0</v>
      </c>
      <c r="S52" s="60">
        <f>Sheet1!B49*2</f>
        <v>1121205.340347294</v>
      </c>
      <c r="T52" s="69">
        <f t="shared" si="11"/>
        <v>39571.953188728025</v>
      </c>
      <c r="U52" s="69">
        <f t="shared" si="12"/>
        <v>0</v>
      </c>
    </row>
    <row r="53" spans="1:21" x14ac:dyDescent="0.25">
      <c r="A53" s="50">
        <f t="shared" si="5"/>
        <v>0</v>
      </c>
      <c r="B53" s="6" t="s">
        <v>154</v>
      </c>
      <c r="C53" s="75" t="s">
        <v>155</v>
      </c>
      <c r="D53" s="59">
        <v>1439322.1371907478</v>
      </c>
      <c r="E53" s="63"/>
      <c r="F53" s="63">
        <f t="shared" si="6"/>
        <v>1439322.1371907478</v>
      </c>
      <c r="G53" s="52">
        <f t="shared" si="7"/>
        <v>1439322.1371907478</v>
      </c>
      <c r="H53" s="60">
        <v>2698</v>
      </c>
      <c r="I53" s="55">
        <f t="shared" si="8"/>
        <v>2698</v>
      </c>
      <c r="J53" s="61">
        <f t="shared" si="0"/>
        <v>533.47744150880203</v>
      </c>
      <c r="K53" s="61">
        <f t="shared" si="1"/>
        <v>-43.554579103007313</v>
      </c>
      <c r="L53" s="61">
        <f t="shared" si="2"/>
        <v>1897.0013608401214</v>
      </c>
      <c r="M53" s="61">
        <f t="shared" si="3"/>
        <v>5118109.6715466473</v>
      </c>
      <c r="N53" s="61">
        <f t="shared" si="4"/>
        <v>-0.57264308387139329</v>
      </c>
      <c r="O53" s="49">
        <f t="shared" si="9"/>
        <v>0.2</v>
      </c>
      <c r="P53">
        <v>-0.57264308387139329</v>
      </c>
      <c r="Q53" s="49">
        <f t="shared" si="9"/>
        <v>0.2</v>
      </c>
      <c r="R53" s="48">
        <f t="shared" si="10"/>
        <v>0</v>
      </c>
      <c r="S53" s="60">
        <f>Sheet1!B50*2</f>
        <v>1121205.340347294</v>
      </c>
      <c r="T53" s="69">
        <f t="shared" si="11"/>
        <v>39571.953188728025</v>
      </c>
      <c r="U53" s="69">
        <f t="shared" si="12"/>
        <v>0</v>
      </c>
    </row>
    <row r="54" spans="1:21" x14ac:dyDescent="0.25">
      <c r="A54" s="50">
        <f t="shared" si="5"/>
        <v>0</v>
      </c>
      <c r="B54" s="6" t="s">
        <v>44</v>
      </c>
      <c r="C54" s="75" t="s">
        <v>45</v>
      </c>
      <c r="D54" s="59">
        <v>13726315.251046812</v>
      </c>
      <c r="E54" s="63"/>
      <c r="F54" s="63">
        <f t="shared" si="6"/>
        <v>13726315.251046812</v>
      </c>
      <c r="G54" s="52">
        <f t="shared" si="7"/>
        <v>13726315.251046812</v>
      </c>
      <c r="H54" s="60">
        <v>26439</v>
      </c>
      <c r="I54" s="55">
        <f t="shared" si="8"/>
        <v>26439</v>
      </c>
      <c r="J54" s="61">
        <f t="shared" si="0"/>
        <v>519.16922920862407</v>
      </c>
      <c r="K54" s="61">
        <f t="shared" si="1"/>
        <v>-57.86279140318527</v>
      </c>
      <c r="L54" s="61">
        <f t="shared" si="2"/>
        <v>3348.102628968531</v>
      </c>
      <c r="M54" s="61">
        <f t="shared" si="3"/>
        <v>88520485.407298997</v>
      </c>
      <c r="N54" s="61">
        <f t="shared" si="4"/>
        <v>-0.76076334550640412</v>
      </c>
      <c r="O54" s="49">
        <f t="shared" si="9"/>
        <v>0.25</v>
      </c>
      <c r="P54">
        <v>-0.76076334550640412</v>
      </c>
      <c r="Q54" s="49">
        <f t="shared" si="9"/>
        <v>0.25</v>
      </c>
      <c r="R54" s="48">
        <f t="shared" si="10"/>
        <v>0</v>
      </c>
      <c r="S54" s="60">
        <f>Sheet1!B51*2</f>
        <v>1121205.340347294</v>
      </c>
      <c r="T54" s="69">
        <f t="shared" si="11"/>
        <v>49464.941485910029</v>
      </c>
      <c r="U54" s="69">
        <f t="shared" si="12"/>
        <v>0</v>
      </c>
    </row>
    <row r="55" spans="1:21" x14ac:dyDescent="0.25">
      <c r="A55" s="50">
        <f t="shared" si="5"/>
        <v>0</v>
      </c>
      <c r="B55" s="6" t="s">
        <v>48</v>
      </c>
      <c r="C55" s="75" t="s">
        <v>49</v>
      </c>
      <c r="D55" s="59">
        <v>2756829.7289812583</v>
      </c>
      <c r="E55" s="63"/>
      <c r="F55" s="63">
        <f t="shared" si="6"/>
        <v>2756829.7289812583</v>
      </c>
      <c r="G55" s="52">
        <f t="shared" si="7"/>
        <v>2756829.7289812583</v>
      </c>
      <c r="H55" s="60">
        <v>5462</v>
      </c>
      <c r="I55" s="55">
        <f t="shared" si="8"/>
        <v>5462</v>
      </c>
      <c r="J55" s="61">
        <f t="shared" si="0"/>
        <v>504.72898736383348</v>
      </c>
      <c r="K55" s="61">
        <f t="shared" si="1"/>
        <v>-72.303033247975861</v>
      </c>
      <c r="L55" s="61">
        <f t="shared" si="2"/>
        <v>5227.728616857903</v>
      </c>
      <c r="M55" s="61">
        <f t="shared" si="3"/>
        <v>28553853.705277868</v>
      </c>
      <c r="N55" s="61">
        <f t="shared" si="4"/>
        <v>-0.95061949363478004</v>
      </c>
      <c r="O55" s="49">
        <f t="shared" si="9"/>
        <v>0.25</v>
      </c>
      <c r="P55">
        <v>-0.95061949363478004</v>
      </c>
      <c r="Q55" s="49">
        <f t="shared" si="9"/>
        <v>0.25</v>
      </c>
      <c r="R55" s="48">
        <f t="shared" si="10"/>
        <v>0</v>
      </c>
      <c r="S55" s="60">
        <f>Sheet1!B52*2</f>
        <v>1121205.340347294</v>
      </c>
      <c r="T55" s="69">
        <f t="shared" si="11"/>
        <v>49464.941485910029</v>
      </c>
      <c r="U55" s="69">
        <f t="shared" si="12"/>
        <v>0</v>
      </c>
    </row>
    <row r="56" spans="1:21" x14ac:dyDescent="0.25">
      <c r="A56" s="50">
        <f t="shared" si="5"/>
        <v>0</v>
      </c>
      <c r="B56" s="6" t="s">
        <v>150</v>
      </c>
      <c r="C56" s="75" t="s">
        <v>151</v>
      </c>
      <c r="D56" s="59">
        <v>5213336.9371140413</v>
      </c>
      <c r="E56" s="63"/>
      <c r="F56" s="63">
        <f t="shared" si="6"/>
        <v>5213336.9371140413</v>
      </c>
      <c r="G56" s="52">
        <f t="shared" si="7"/>
        <v>5213336.9371140413</v>
      </c>
      <c r="H56" s="60">
        <v>9605</v>
      </c>
      <c r="I56" s="55">
        <f t="shared" si="8"/>
        <v>9605</v>
      </c>
      <c r="J56" s="61">
        <f t="shared" si="0"/>
        <v>542.77323655534008</v>
      </c>
      <c r="K56" s="61">
        <f t="shared" si="1"/>
        <v>-34.258784056469267</v>
      </c>
      <c r="L56" s="61">
        <f t="shared" si="2"/>
        <v>1173.6642850277929</v>
      </c>
      <c r="M56" s="61">
        <f t="shared" si="3"/>
        <v>11273045.457691951</v>
      </c>
      <c r="N56" s="61">
        <f t="shared" si="4"/>
        <v>-0.45042464319041292</v>
      </c>
      <c r="O56" s="49">
        <f t="shared" si="9"/>
        <v>0.2</v>
      </c>
      <c r="P56">
        <v>-0.45042464319041292</v>
      </c>
      <c r="Q56" s="49">
        <f t="shared" si="9"/>
        <v>0.2</v>
      </c>
      <c r="R56" s="48">
        <f t="shared" si="10"/>
        <v>0</v>
      </c>
      <c r="S56" s="60">
        <f>Sheet1!B53*2</f>
        <v>1121205.340347294</v>
      </c>
      <c r="T56" s="69">
        <f t="shared" si="11"/>
        <v>39571.953188728025</v>
      </c>
      <c r="U56" s="69">
        <f t="shared" si="12"/>
        <v>0</v>
      </c>
    </row>
    <row r="57" spans="1:21" x14ac:dyDescent="0.25">
      <c r="A57" s="50">
        <f t="shared" si="5"/>
        <v>0</v>
      </c>
      <c r="B57" s="6" t="s">
        <v>86</v>
      </c>
      <c r="C57" s="75" t="s">
        <v>87</v>
      </c>
      <c r="D57" s="59">
        <v>3416111.2853932991</v>
      </c>
      <c r="E57" s="63"/>
      <c r="F57" s="63">
        <f t="shared" si="6"/>
        <v>3416111.2853932991</v>
      </c>
      <c r="G57" s="52">
        <f t="shared" si="7"/>
        <v>3416111.2853932991</v>
      </c>
      <c r="H57" s="60">
        <v>6630</v>
      </c>
      <c r="I57" s="55">
        <f t="shared" si="8"/>
        <v>6630</v>
      </c>
      <c r="J57" s="61">
        <f t="shared" si="0"/>
        <v>515.25057094921556</v>
      </c>
      <c r="K57" s="61">
        <f t="shared" si="1"/>
        <v>-61.781449662593786</v>
      </c>
      <c r="L57" s="61">
        <f t="shared" si="2"/>
        <v>3816.94752241161</v>
      </c>
      <c r="M57" s="61">
        <f t="shared" si="3"/>
        <v>25306362.073588975</v>
      </c>
      <c r="N57" s="61">
        <f t="shared" si="4"/>
        <v>-0.81228473766585352</v>
      </c>
      <c r="O57" s="49">
        <f t="shared" si="9"/>
        <v>0.25</v>
      </c>
      <c r="P57">
        <v>-0.81228473766585352</v>
      </c>
      <c r="Q57" s="49">
        <f t="shared" si="9"/>
        <v>0.25</v>
      </c>
      <c r="R57" s="48">
        <f t="shared" si="10"/>
        <v>0</v>
      </c>
      <c r="S57" s="60">
        <f>Sheet1!B54*2</f>
        <v>1121205.340347294</v>
      </c>
      <c r="T57" s="69">
        <f t="shared" si="11"/>
        <v>49464.941485910029</v>
      </c>
      <c r="U57" s="69">
        <f t="shared" si="12"/>
        <v>0</v>
      </c>
    </row>
    <row r="58" spans="1:21" x14ac:dyDescent="0.25">
      <c r="A58" s="50">
        <f t="shared" si="5"/>
        <v>0</v>
      </c>
      <c r="B58" s="6" t="s">
        <v>158</v>
      </c>
      <c r="C58" s="75" t="s">
        <v>174</v>
      </c>
      <c r="D58" s="59">
        <v>3544335.6442826893</v>
      </c>
      <c r="E58" s="63"/>
      <c r="F58" s="63">
        <f t="shared" si="6"/>
        <v>3544335.6442826893</v>
      </c>
      <c r="G58" s="52">
        <f t="shared" si="7"/>
        <v>3544335.6442826893</v>
      </c>
      <c r="H58" s="60">
        <v>6820</v>
      </c>
      <c r="I58" s="55">
        <f t="shared" si="8"/>
        <v>6820</v>
      </c>
      <c r="J58" s="61">
        <f t="shared" si="0"/>
        <v>519.69730854584884</v>
      </c>
      <c r="K58" s="61">
        <f t="shared" si="1"/>
        <v>-57.334712065960503</v>
      </c>
      <c r="L58" s="61">
        <f t="shared" si="2"/>
        <v>3287.2692076865969</v>
      </c>
      <c r="M58" s="61">
        <f t="shared" si="3"/>
        <v>22419175.996422593</v>
      </c>
      <c r="N58" s="61">
        <f t="shared" si="4"/>
        <v>-0.75382031020621287</v>
      </c>
      <c r="O58" s="49">
        <f t="shared" si="9"/>
        <v>0.25</v>
      </c>
      <c r="P58">
        <v>-0.75382031020621287</v>
      </c>
      <c r="Q58" s="49">
        <f t="shared" si="9"/>
        <v>0.25</v>
      </c>
      <c r="R58" s="48">
        <f t="shared" si="10"/>
        <v>0</v>
      </c>
      <c r="S58" s="60">
        <f>Sheet1!B55*2</f>
        <v>1121205.340347294</v>
      </c>
      <c r="T58" s="69">
        <f t="shared" si="11"/>
        <v>49464.941485910029</v>
      </c>
      <c r="U58" s="69">
        <f t="shared" si="12"/>
        <v>0</v>
      </c>
    </row>
    <row r="59" spans="1:21" x14ac:dyDescent="0.25">
      <c r="A59" s="50">
        <f t="shared" si="5"/>
        <v>0</v>
      </c>
      <c r="B59" s="6" t="s">
        <v>4</v>
      </c>
      <c r="C59" s="75" t="s">
        <v>5</v>
      </c>
      <c r="D59" s="59">
        <v>3170420.7090343391</v>
      </c>
      <c r="E59" s="63"/>
      <c r="F59" s="63">
        <f t="shared" si="6"/>
        <v>3170420.7090343391</v>
      </c>
      <c r="G59" s="52">
        <f t="shared" si="7"/>
        <v>3170420.7090343391</v>
      </c>
      <c r="H59" s="60">
        <v>5901</v>
      </c>
      <c r="I59" s="55">
        <f t="shared" si="8"/>
        <v>5901</v>
      </c>
      <c r="J59" s="61">
        <f t="shared" si="0"/>
        <v>537.26837977196055</v>
      </c>
      <c r="K59" s="61">
        <f t="shared" si="1"/>
        <v>-39.76364083984879</v>
      </c>
      <c r="L59" s="61">
        <f t="shared" si="2"/>
        <v>1581.1471328404905</v>
      </c>
      <c r="M59" s="61">
        <f t="shared" si="3"/>
        <v>9330349.2308917344</v>
      </c>
      <c r="N59" s="61">
        <f t="shared" si="4"/>
        <v>-0.52280091750245539</v>
      </c>
      <c r="O59" s="49">
        <f t="shared" si="9"/>
        <v>0.2</v>
      </c>
      <c r="P59">
        <v>-0.52280091750245539</v>
      </c>
      <c r="Q59" s="49">
        <f t="shared" si="9"/>
        <v>0.2</v>
      </c>
      <c r="R59" s="48">
        <f t="shared" si="10"/>
        <v>0</v>
      </c>
      <c r="S59" s="60">
        <f>Sheet1!B56*2</f>
        <v>1121205.340347294</v>
      </c>
      <c r="T59" s="69">
        <f t="shared" si="11"/>
        <v>39571.953188728025</v>
      </c>
      <c r="U59" s="69">
        <f t="shared" si="12"/>
        <v>0</v>
      </c>
    </row>
    <row r="60" spans="1:21" x14ac:dyDescent="0.25">
      <c r="A60" s="50">
        <f t="shared" si="5"/>
        <v>0</v>
      </c>
      <c r="B60" s="6" t="s">
        <v>194</v>
      </c>
      <c r="C60" s="74" t="s">
        <v>195</v>
      </c>
      <c r="D60" s="59">
        <v>9599761.8241905626</v>
      </c>
      <c r="E60" s="63"/>
      <c r="F60" s="63">
        <f t="shared" si="6"/>
        <v>9599761.8241905626</v>
      </c>
      <c r="G60" s="52">
        <f t="shared" si="7"/>
        <v>9599761.8241905626</v>
      </c>
      <c r="H60" s="60">
        <v>18936</v>
      </c>
      <c r="I60" s="55">
        <f t="shared" si="8"/>
        <v>18936</v>
      </c>
      <c r="J60" s="61">
        <f t="shared" si="0"/>
        <v>506.95827123946782</v>
      </c>
      <c r="K60" s="61">
        <f t="shared" si="1"/>
        <v>-70.073749372341524</v>
      </c>
      <c r="L60" s="61">
        <f t="shared" si="2"/>
        <v>4910.3303510977339</v>
      </c>
      <c r="M60" s="61">
        <f t="shared" si="3"/>
        <v>92982015.528386682</v>
      </c>
      <c r="N60" s="61">
        <f t="shared" si="4"/>
        <v>-0.92130951016900309</v>
      </c>
      <c r="O60" s="49">
        <f t="shared" si="9"/>
        <v>0.25</v>
      </c>
      <c r="P60">
        <v>-0.92130951016900309</v>
      </c>
      <c r="Q60" s="49">
        <f t="shared" si="9"/>
        <v>0.25</v>
      </c>
      <c r="R60" s="48">
        <f t="shared" si="10"/>
        <v>0</v>
      </c>
      <c r="S60" s="60">
        <f>Sheet1!B57*2</f>
        <v>25027433.462337658</v>
      </c>
      <c r="T60" s="69">
        <f t="shared" si="11"/>
        <v>1104151.4762796026</v>
      </c>
      <c r="U60" s="69">
        <f t="shared" si="12"/>
        <v>0</v>
      </c>
    </row>
    <row r="61" spans="1:21" x14ac:dyDescent="0.25">
      <c r="A61" s="50">
        <f t="shared" si="5"/>
        <v>0</v>
      </c>
      <c r="B61" s="6" t="s">
        <v>134</v>
      </c>
      <c r="C61" s="75" t="s">
        <v>135</v>
      </c>
      <c r="D61" s="59">
        <v>2912818.880360438</v>
      </c>
      <c r="E61" s="63"/>
      <c r="F61" s="63">
        <f t="shared" si="6"/>
        <v>2912818.880360438</v>
      </c>
      <c r="G61" s="52">
        <f t="shared" si="7"/>
        <v>2912818.880360438</v>
      </c>
      <c r="H61" s="60">
        <v>5609</v>
      </c>
      <c r="I61" s="55">
        <f t="shared" si="8"/>
        <v>5609</v>
      </c>
      <c r="J61" s="61">
        <f t="shared" si="0"/>
        <v>519.31162067399498</v>
      </c>
      <c r="K61" s="61">
        <f t="shared" si="1"/>
        <v>-57.720399937814364</v>
      </c>
      <c r="L61" s="61">
        <f t="shared" si="2"/>
        <v>3331.6445689812404</v>
      </c>
      <c r="M61" s="61">
        <f t="shared" si="3"/>
        <v>18687194.387415778</v>
      </c>
      <c r="N61" s="61">
        <f t="shared" si="4"/>
        <v>-0.75889122345801696</v>
      </c>
      <c r="O61" s="49">
        <f t="shared" si="9"/>
        <v>0.25</v>
      </c>
      <c r="P61">
        <v>-0.75889122345801696</v>
      </c>
      <c r="Q61" s="49">
        <f t="shared" si="9"/>
        <v>0.25</v>
      </c>
      <c r="R61" s="48">
        <f t="shared" si="10"/>
        <v>0</v>
      </c>
      <c r="S61" s="60">
        <f>Sheet1!B58*2</f>
        <v>1121205.340347294</v>
      </c>
      <c r="T61" s="69">
        <f t="shared" si="11"/>
        <v>49464.941485910029</v>
      </c>
      <c r="U61" s="69">
        <f t="shared" si="12"/>
        <v>0</v>
      </c>
    </row>
    <row r="62" spans="1:21" x14ac:dyDescent="0.25">
      <c r="A62" s="50">
        <f t="shared" si="5"/>
        <v>0</v>
      </c>
      <c r="B62" s="6" t="s">
        <v>54</v>
      </c>
      <c r="C62" s="75" t="s">
        <v>55</v>
      </c>
      <c r="D62" s="59">
        <v>3500439.0246335268</v>
      </c>
      <c r="E62" s="63"/>
      <c r="F62" s="63">
        <f t="shared" si="6"/>
        <v>3500439.0246335268</v>
      </c>
      <c r="G62" s="52">
        <f t="shared" si="7"/>
        <v>3500439.0246335268</v>
      </c>
      <c r="H62" s="60">
        <v>6622</v>
      </c>
      <c r="I62" s="55">
        <f t="shared" si="8"/>
        <v>6622</v>
      </c>
      <c r="J62" s="61">
        <f t="shared" si="0"/>
        <v>528.60752410654288</v>
      </c>
      <c r="K62" s="61">
        <f t="shared" si="1"/>
        <v>-48.424496505266461</v>
      </c>
      <c r="L62" s="61">
        <f t="shared" si="2"/>
        <v>2344.9318617885638</v>
      </c>
      <c r="M62" s="61">
        <f t="shared" si="3"/>
        <v>15528138.78876387</v>
      </c>
      <c r="N62" s="61">
        <f t="shared" si="4"/>
        <v>-0.63667135774894046</v>
      </c>
      <c r="O62" s="49">
        <f t="shared" si="9"/>
        <v>0.2</v>
      </c>
      <c r="P62">
        <v>-0.63667135774894046</v>
      </c>
      <c r="Q62" s="49">
        <f t="shared" si="9"/>
        <v>0.2</v>
      </c>
      <c r="R62" s="48">
        <f t="shared" si="10"/>
        <v>0</v>
      </c>
      <c r="S62" s="60">
        <f>Sheet1!B59*2</f>
        <v>1121205.340347294</v>
      </c>
      <c r="T62" s="69">
        <f t="shared" si="11"/>
        <v>39571.953188728025</v>
      </c>
      <c r="U62" s="69">
        <f t="shared" si="12"/>
        <v>0</v>
      </c>
    </row>
    <row r="63" spans="1:21" x14ac:dyDescent="0.25">
      <c r="A63" s="50">
        <f t="shared" si="5"/>
        <v>0</v>
      </c>
      <c r="B63" s="6" t="s">
        <v>196</v>
      </c>
      <c r="C63" s="74" t="s">
        <v>197</v>
      </c>
      <c r="D63" s="59">
        <v>14411995.24321438</v>
      </c>
      <c r="E63" s="63"/>
      <c r="F63" s="63">
        <f t="shared" si="6"/>
        <v>14411995.24321438</v>
      </c>
      <c r="G63" s="52">
        <f t="shared" si="7"/>
        <v>14411995.24321438</v>
      </c>
      <c r="H63" s="60">
        <v>26530</v>
      </c>
      <c r="I63" s="55">
        <f t="shared" si="8"/>
        <v>26530</v>
      </c>
      <c r="J63" s="61">
        <f t="shared" si="0"/>
        <v>543.2338953341266</v>
      </c>
      <c r="K63" s="61">
        <f t="shared" si="1"/>
        <v>-33.798125277682743</v>
      </c>
      <c r="L63" s="61">
        <f t="shared" si="2"/>
        <v>1142.3132722859373</v>
      </c>
      <c r="M63" s="61">
        <f t="shared" si="3"/>
        <v>30305571.113745917</v>
      </c>
      <c r="N63" s="61">
        <f t="shared" si="4"/>
        <v>-0.44436803400879576</v>
      </c>
      <c r="O63" s="49">
        <f t="shared" si="9"/>
        <v>0.2</v>
      </c>
      <c r="P63">
        <v>-0.44436803400879576</v>
      </c>
      <c r="Q63" s="49">
        <f t="shared" si="9"/>
        <v>0.2</v>
      </c>
      <c r="R63" s="48">
        <f t="shared" si="10"/>
        <v>0</v>
      </c>
      <c r="S63" s="60">
        <f>Sheet1!B60*2</f>
        <v>10099711.74805194</v>
      </c>
      <c r="T63" s="69">
        <f t="shared" si="11"/>
        <v>356460.41463712731</v>
      </c>
      <c r="U63" s="69">
        <f t="shared" si="12"/>
        <v>0</v>
      </c>
    </row>
    <row r="64" spans="1:21" x14ac:dyDescent="0.25">
      <c r="A64" s="50">
        <f t="shared" si="5"/>
        <v>0</v>
      </c>
      <c r="B64" s="6" t="s">
        <v>102</v>
      </c>
      <c r="C64" s="75" t="s">
        <v>103</v>
      </c>
      <c r="D64" s="59">
        <v>3169924.4965055715</v>
      </c>
      <c r="E64" s="63"/>
      <c r="F64" s="63">
        <f t="shared" si="6"/>
        <v>3169924.4965055715</v>
      </c>
      <c r="G64" s="52">
        <f t="shared" si="7"/>
        <v>3169924.4965055715</v>
      </c>
      <c r="H64" s="60">
        <v>6171</v>
      </c>
      <c r="I64" s="55">
        <f t="shared" si="8"/>
        <v>6171</v>
      </c>
      <c r="J64" s="61">
        <f t="shared" si="0"/>
        <v>513.68084532580963</v>
      </c>
      <c r="K64" s="61">
        <f t="shared" si="1"/>
        <v>-63.351175285999716</v>
      </c>
      <c r="L64" s="61">
        <f t="shared" si="2"/>
        <v>4013.371410117461</v>
      </c>
      <c r="M64" s="61">
        <f t="shared" si="3"/>
        <v>24766514.971834853</v>
      </c>
      <c r="N64" s="61">
        <f t="shared" si="4"/>
        <v>-0.83292303885786412</v>
      </c>
      <c r="O64" s="49">
        <f t="shared" si="9"/>
        <v>0.25</v>
      </c>
      <c r="P64">
        <v>-0.83292303885786412</v>
      </c>
      <c r="Q64" s="49">
        <f t="shared" si="9"/>
        <v>0.25</v>
      </c>
      <c r="R64" s="48">
        <f t="shared" si="10"/>
        <v>0</v>
      </c>
      <c r="S64" s="60">
        <f>Sheet1!B61*2</f>
        <v>1121205.340347294</v>
      </c>
      <c r="T64" s="69">
        <f t="shared" si="11"/>
        <v>49464.941485910029</v>
      </c>
      <c r="U64" s="69">
        <f t="shared" si="12"/>
        <v>0</v>
      </c>
    </row>
    <row r="65" spans="1:21" x14ac:dyDescent="0.25">
      <c r="A65" s="50">
        <f t="shared" si="5"/>
        <v>0</v>
      </c>
      <c r="B65" s="6" t="s">
        <v>116</v>
      </c>
      <c r="C65" s="75" t="s">
        <v>117</v>
      </c>
      <c r="D65" s="59">
        <v>16604269.161895458</v>
      </c>
      <c r="E65" s="63"/>
      <c r="F65" s="63">
        <f t="shared" si="6"/>
        <v>16604269.161895458</v>
      </c>
      <c r="G65" s="52">
        <f t="shared" si="7"/>
        <v>16604269.161895458</v>
      </c>
      <c r="H65" s="60">
        <v>22412</v>
      </c>
      <c r="I65" s="55">
        <f t="shared" si="8"/>
        <v>22412</v>
      </c>
      <c r="J65" s="61">
        <f t="shared" si="0"/>
        <v>740.86512412526588</v>
      </c>
      <c r="K65" s="61">
        <f t="shared" si="1"/>
        <v>163.83310351345654</v>
      </c>
      <c r="L65" s="61">
        <f t="shared" si="2"/>
        <v>26841.285806850963</v>
      </c>
      <c r="M65" s="61">
        <f t="shared" si="3"/>
        <v>601566897.50314379</v>
      </c>
      <c r="N65" s="61">
        <f t="shared" si="4"/>
        <v>2.1540305420995129</v>
      </c>
      <c r="O65" s="49">
        <f t="shared" si="9"/>
        <v>0.1</v>
      </c>
      <c r="P65">
        <v>2.1540305420995129</v>
      </c>
      <c r="Q65" s="49">
        <f t="shared" si="9"/>
        <v>0.1</v>
      </c>
      <c r="R65" s="48">
        <f t="shared" si="10"/>
        <v>0</v>
      </c>
      <c r="S65" s="60">
        <f>Sheet1!B62*2</f>
        <v>1121205.340347294</v>
      </c>
      <c r="T65" s="69">
        <f t="shared" si="11"/>
        <v>19785.976594364012</v>
      </c>
      <c r="U65" s="69">
        <f t="shared" si="12"/>
        <v>0</v>
      </c>
    </row>
    <row r="66" spans="1:21" x14ac:dyDescent="0.25">
      <c r="A66" s="50">
        <f t="shared" si="5"/>
        <v>0</v>
      </c>
      <c r="B66" s="6" t="s">
        <v>104</v>
      </c>
      <c r="C66" s="75" t="s">
        <v>105</v>
      </c>
      <c r="D66" s="59">
        <v>5973200.0086177997</v>
      </c>
      <c r="E66" s="63"/>
      <c r="F66" s="63">
        <f t="shared" si="6"/>
        <v>5973200.0086177997</v>
      </c>
      <c r="G66" s="52">
        <f t="shared" si="7"/>
        <v>5973200.0086177997</v>
      </c>
      <c r="H66" s="60">
        <v>11131</v>
      </c>
      <c r="I66" s="55">
        <f t="shared" si="8"/>
        <v>11131</v>
      </c>
      <c r="J66" s="61">
        <f t="shared" si="0"/>
        <v>536.62743766218671</v>
      </c>
      <c r="K66" s="61">
        <f t="shared" si="1"/>
        <v>-40.404582949622636</v>
      </c>
      <c r="L66" s="61">
        <f t="shared" si="2"/>
        <v>1632.5303233329362</v>
      </c>
      <c r="M66" s="61">
        <f t="shared" si="3"/>
        <v>18171695.029018912</v>
      </c>
      <c r="N66" s="61">
        <f t="shared" si="4"/>
        <v>-0.53122784008746982</v>
      </c>
      <c r="O66" s="49">
        <f t="shared" si="9"/>
        <v>0.2</v>
      </c>
      <c r="P66">
        <v>-0.53122784008746982</v>
      </c>
      <c r="Q66" s="49">
        <f t="shared" si="9"/>
        <v>0.2</v>
      </c>
      <c r="R66" s="48">
        <f t="shared" si="10"/>
        <v>0</v>
      </c>
      <c r="S66" s="60">
        <f>Sheet1!B63*2</f>
        <v>1121205.340347294</v>
      </c>
      <c r="T66" s="69">
        <f t="shared" si="11"/>
        <v>39571.953188728025</v>
      </c>
      <c r="U66" s="69">
        <f t="shared" si="12"/>
        <v>0</v>
      </c>
    </row>
    <row r="67" spans="1:21" x14ac:dyDescent="0.25">
      <c r="A67" s="50">
        <f t="shared" si="5"/>
        <v>0</v>
      </c>
      <c r="B67" s="6" t="s">
        <v>199</v>
      </c>
      <c r="C67" s="74" t="s">
        <v>200</v>
      </c>
      <c r="D67" s="59">
        <v>9896418.0034927409</v>
      </c>
      <c r="E67" s="63"/>
      <c r="F67" s="63">
        <f t="shared" si="6"/>
        <v>9896418.0034927409</v>
      </c>
      <c r="G67" s="52">
        <f t="shared" si="7"/>
        <v>9896418.0034927409</v>
      </c>
      <c r="H67" s="60">
        <v>18895</v>
      </c>
      <c r="I67" s="55">
        <f t="shared" si="8"/>
        <v>18895</v>
      </c>
      <c r="J67" s="61">
        <f t="shared" si="0"/>
        <v>523.75856065058167</v>
      </c>
      <c r="K67" s="61">
        <f t="shared" si="1"/>
        <v>-53.273459961227672</v>
      </c>
      <c r="L67" s="61">
        <f t="shared" si="2"/>
        <v>2838.0615362405279</v>
      </c>
      <c r="M67" s="61">
        <f t="shared" si="3"/>
        <v>53625172.727264777</v>
      </c>
      <c r="N67" s="61">
        <f t="shared" si="4"/>
        <v>-0.70042413516493418</v>
      </c>
      <c r="O67" s="49">
        <f t="shared" si="9"/>
        <v>0.25</v>
      </c>
      <c r="P67">
        <v>-0.70042413516493418</v>
      </c>
      <c r="Q67" s="49">
        <f t="shared" si="9"/>
        <v>0.25</v>
      </c>
      <c r="R67" s="48">
        <f t="shared" si="10"/>
        <v>0</v>
      </c>
      <c r="S67" s="60">
        <f>Sheet1!B64*2</f>
        <v>10099711.74805194</v>
      </c>
      <c r="T67" s="69">
        <f t="shared" si="11"/>
        <v>445575.51829640911</v>
      </c>
      <c r="U67" s="69">
        <f t="shared" si="12"/>
        <v>0</v>
      </c>
    </row>
    <row r="68" spans="1:21" x14ac:dyDescent="0.25">
      <c r="A68" s="50">
        <f t="shared" si="5"/>
        <v>0</v>
      </c>
      <c r="B68" s="6" t="s">
        <v>23</v>
      </c>
      <c r="C68" s="75" t="s">
        <v>24</v>
      </c>
      <c r="D68" s="59">
        <v>1987033.2248813994</v>
      </c>
      <c r="E68" s="63"/>
      <c r="F68" s="63">
        <f t="shared" si="6"/>
        <v>1987033.2248813994</v>
      </c>
      <c r="G68" s="52">
        <f t="shared" si="7"/>
        <v>1987033.2248813994</v>
      </c>
      <c r="H68" s="60">
        <v>3869</v>
      </c>
      <c r="I68" s="55">
        <f t="shared" si="8"/>
        <v>3869</v>
      </c>
      <c r="J68" s="61">
        <f t="shared" si="0"/>
        <v>513.57798523685688</v>
      </c>
      <c r="K68" s="61">
        <f t="shared" si="1"/>
        <v>-63.454035374952468</v>
      </c>
      <c r="L68" s="61">
        <f t="shared" si="2"/>
        <v>4026.4146053657191</v>
      </c>
      <c r="M68" s="61">
        <f t="shared" si="3"/>
        <v>15578198.108159967</v>
      </c>
      <c r="N68" s="61">
        <f t="shared" si="4"/>
        <v>-0.83427541373458802</v>
      </c>
      <c r="O68" s="49">
        <f t="shared" si="9"/>
        <v>0.25</v>
      </c>
      <c r="P68">
        <v>-0.83427541373458802</v>
      </c>
      <c r="Q68" s="49">
        <f t="shared" si="9"/>
        <v>0.25</v>
      </c>
      <c r="R68" s="48">
        <f t="shared" si="10"/>
        <v>0</v>
      </c>
      <c r="S68" s="60">
        <f>Sheet1!B65*2</f>
        <v>1121205.340347294</v>
      </c>
      <c r="T68" s="69">
        <f t="shared" si="11"/>
        <v>49464.941485910029</v>
      </c>
      <c r="U68" s="69">
        <f t="shared" si="12"/>
        <v>0</v>
      </c>
    </row>
    <row r="69" spans="1:21" x14ac:dyDescent="0.25">
      <c r="A69" s="50">
        <f t="shared" si="5"/>
        <v>0</v>
      </c>
      <c r="B69" s="6" t="s">
        <v>201</v>
      </c>
      <c r="C69" s="74" t="s">
        <v>202</v>
      </c>
      <c r="D69" s="59">
        <v>6925914.1119046612</v>
      </c>
      <c r="E69" s="63"/>
      <c r="F69" s="63">
        <f t="shared" si="6"/>
        <v>6925914.1119046612</v>
      </c>
      <c r="G69" s="52">
        <f t="shared" si="7"/>
        <v>6925914.1119046612</v>
      </c>
      <c r="H69" s="60">
        <v>13538</v>
      </c>
      <c r="I69" s="55">
        <f t="shared" si="8"/>
        <v>13538</v>
      </c>
      <c r="J69" s="61">
        <f t="shared" ref="J69:J124" si="13">G69/I69</f>
        <v>511.59064203757282</v>
      </c>
      <c r="K69" s="61">
        <f t="shared" ref="K69:K123" si="14">J69-J$124</f>
        <v>-65.441378574236523</v>
      </c>
      <c r="L69" s="61">
        <f t="shared" ref="L69:L123" si="15">K69^2</f>
        <v>4282.5740296965432</v>
      </c>
      <c r="M69" s="61">
        <f t="shared" ref="M69:M123" si="16">L69*I69</f>
        <v>57977487.214031801</v>
      </c>
      <c r="N69" s="61">
        <f t="shared" ref="N69:N123" si="17">K69/M$127</f>
        <v>-0.86040443074695272</v>
      </c>
      <c r="O69" s="49">
        <f t="shared" si="9"/>
        <v>0.25</v>
      </c>
      <c r="P69">
        <v>-0.86040443074695272</v>
      </c>
      <c r="Q69" s="49">
        <f t="shared" si="9"/>
        <v>0.25</v>
      </c>
      <c r="R69" s="48">
        <f t="shared" si="10"/>
        <v>0</v>
      </c>
      <c r="S69" s="60">
        <f>Sheet1!B66*2</f>
        <v>25027433.462337658</v>
      </c>
      <c r="T69" s="69">
        <f t="shared" si="11"/>
        <v>1104151.4762796026</v>
      </c>
      <c r="U69" s="69">
        <f t="shared" si="12"/>
        <v>0</v>
      </c>
    </row>
    <row r="70" spans="1:21" x14ac:dyDescent="0.25">
      <c r="A70" s="50">
        <f t="shared" ref="A70:A124" si="18">(D70+H70-G70-I70)^2</f>
        <v>0</v>
      </c>
      <c r="B70" s="6" t="s">
        <v>94</v>
      </c>
      <c r="C70" s="75" t="s">
        <v>95</v>
      </c>
      <c r="D70" s="59">
        <v>1408495.276187144</v>
      </c>
      <c r="E70" s="63"/>
      <c r="F70" s="63">
        <f t="shared" ref="F70:F124" si="19">D70+E70*$F$4</f>
        <v>1408495.276187144</v>
      </c>
      <c r="G70" s="52">
        <f t="shared" ref="G70:G124" si="20">F70</f>
        <v>1408495.276187144</v>
      </c>
      <c r="H70" s="60">
        <v>2765</v>
      </c>
      <c r="I70" s="55">
        <f t="shared" ref="I70:I123" si="21">H70</f>
        <v>2765</v>
      </c>
      <c r="J70" s="61">
        <f t="shared" si="13"/>
        <v>509.40154654146255</v>
      </c>
      <c r="K70" s="61">
        <f t="shared" si="14"/>
        <v>-67.630474070346793</v>
      </c>
      <c r="L70" s="61">
        <f t="shared" si="15"/>
        <v>4573.8810229798501</v>
      </c>
      <c r="M70" s="61">
        <f t="shared" si="16"/>
        <v>12646781.028539285</v>
      </c>
      <c r="N70" s="61">
        <f t="shared" si="17"/>
        <v>-0.88918602895312171</v>
      </c>
      <c r="O70" s="49">
        <f t="shared" ref="O70:Q123" si="22">IF(N70&lt;=-0.7,25%,IF(N70&lt;0,20%,IF(N70&lt;2.1,15%,10%)))</f>
        <v>0.25</v>
      </c>
      <c r="P70">
        <v>-0.88918602895312171</v>
      </c>
      <c r="Q70" s="49">
        <f t="shared" si="22"/>
        <v>0.25</v>
      </c>
      <c r="R70" s="48">
        <f t="shared" ref="R70:R123" si="23">O70-Q70</f>
        <v>0</v>
      </c>
      <c r="S70" s="60">
        <f>Sheet1!B67*2</f>
        <v>1121205.340347294</v>
      </c>
      <c r="T70" s="69">
        <f t="shared" ref="T70:T123" si="24">S70/85*100*0.15*O70</f>
        <v>49464.941485910029</v>
      </c>
      <c r="U70" s="69">
        <f t="shared" si="12"/>
        <v>0</v>
      </c>
    </row>
    <row r="71" spans="1:21" x14ac:dyDescent="0.25">
      <c r="A71" s="50">
        <f t="shared" si="18"/>
        <v>0</v>
      </c>
      <c r="B71" s="6" t="s">
        <v>203</v>
      </c>
      <c r="C71" s="74" t="s">
        <v>204</v>
      </c>
      <c r="D71" s="59">
        <v>7503382.3283227235</v>
      </c>
      <c r="E71" s="63"/>
      <c r="F71" s="63">
        <f t="shared" si="19"/>
        <v>7503382.3283227235</v>
      </c>
      <c r="G71" s="52">
        <f t="shared" si="20"/>
        <v>7503382.3283227235</v>
      </c>
      <c r="H71" s="60">
        <v>14900</v>
      </c>
      <c r="I71" s="55">
        <f t="shared" si="21"/>
        <v>14900</v>
      </c>
      <c r="J71" s="61">
        <f t="shared" si="13"/>
        <v>503.5827065988405</v>
      </c>
      <c r="K71" s="61">
        <f t="shared" si="14"/>
        <v>-73.449314012968841</v>
      </c>
      <c r="L71" s="61">
        <f t="shared" si="15"/>
        <v>5394.8017289757008</v>
      </c>
      <c r="M71" s="61">
        <f t="shared" si="16"/>
        <v>80382545.761737943</v>
      </c>
      <c r="N71" s="61">
        <f t="shared" si="17"/>
        <v>-0.9656904635710436</v>
      </c>
      <c r="O71" s="49">
        <f t="shared" si="22"/>
        <v>0.25</v>
      </c>
      <c r="P71">
        <v>-0.9656904635710436</v>
      </c>
      <c r="Q71" s="49">
        <f t="shared" si="22"/>
        <v>0.25</v>
      </c>
      <c r="R71" s="48">
        <f t="shared" si="23"/>
        <v>0</v>
      </c>
      <c r="S71" s="60">
        <f>Sheet1!B68*2</f>
        <v>25027433.462337658</v>
      </c>
      <c r="T71" s="69">
        <f t="shared" si="24"/>
        <v>1104151.4762796026</v>
      </c>
      <c r="U71" s="69">
        <f t="shared" ref="U71:U123" si="25">T71-S71/85*100*0.15*Q71</f>
        <v>0</v>
      </c>
    </row>
    <row r="72" spans="1:21" x14ac:dyDescent="0.25">
      <c r="A72" s="50">
        <f t="shared" si="18"/>
        <v>0</v>
      </c>
      <c r="B72" s="6" t="s">
        <v>205</v>
      </c>
      <c r="C72" s="74" t="s">
        <v>206</v>
      </c>
      <c r="D72" s="59">
        <v>13909981.986960387</v>
      </c>
      <c r="E72" s="63"/>
      <c r="F72" s="63">
        <f t="shared" si="19"/>
        <v>13909981.986960387</v>
      </c>
      <c r="G72" s="52">
        <f t="shared" si="20"/>
        <v>13909981.986960387</v>
      </c>
      <c r="H72" s="60">
        <v>26953</v>
      </c>
      <c r="I72" s="55">
        <f t="shared" si="21"/>
        <v>26953</v>
      </c>
      <c r="J72" s="61">
        <f t="shared" si="13"/>
        <v>516.0828845382847</v>
      </c>
      <c r="K72" s="61">
        <f t="shared" si="14"/>
        <v>-60.949136073524642</v>
      </c>
      <c r="L72" s="61">
        <f t="shared" si="15"/>
        <v>3714.797188109023</v>
      </c>
      <c r="M72" s="61">
        <f t="shared" si="16"/>
        <v>100124928.61110249</v>
      </c>
      <c r="N72" s="61">
        <f t="shared" si="17"/>
        <v>-0.80134171789139041</v>
      </c>
      <c r="O72" s="49">
        <f t="shared" si="22"/>
        <v>0.25</v>
      </c>
      <c r="P72">
        <v>-0.80134171789139041</v>
      </c>
      <c r="Q72" s="49">
        <f t="shared" si="22"/>
        <v>0.25</v>
      </c>
      <c r="R72" s="48">
        <f t="shared" si="23"/>
        <v>0</v>
      </c>
      <c r="S72" s="60">
        <f>Sheet1!B69*2</f>
        <v>10099711.74805194</v>
      </c>
      <c r="T72" s="69">
        <f t="shared" si="24"/>
        <v>445575.51829640911</v>
      </c>
      <c r="U72" s="69">
        <f t="shared" si="25"/>
        <v>0</v>
      </c>
    </row>
    <row r="73" spans="1:21" x14ac:dyDescent="0.25">
      <c r="A73" s="50">
        <f t="shared" si="18"/>
        <v>0</v>
      </c>
      <c r="B73" s="6" t="s">
        <v>159</v>
      </c>
      <c r="C73" s="75" t="s">
        <v>160</v>
      </c>
      <c r="D73" s="59">
        <v>1967506.6398996406</v>
      </c>
      <c r="E73" s="63"/>
      <c r="F73" s="63">
        <f t="shared" si="19"/>
        <v>1967506.6398996406</v>
      </c>
      <c r="G73" s="52">
        <f t="shared" si="20"/>
        <v>1967506.6398996406</v>
      </c>
      <c r="H73" s="60">
        <v>3762</v>
      </c>
      <c r="I73" s="55">
        <f t="shared" si="21"/>
        <v>3762</v>
      </c>
      <c r="J73" s="61">
        <f t="shared" si="13"/>
        <v>522.99485377449241</v>
      </c>
      <c r="K73" s="61">
        <f t="shared" si="14"/>
        <v>-54.037166837316931</v>
      </c>
      <c r="L73" s="61">
        <f t="shared" si="15"/>
        <v>2920.0153998040246</v>
      </c>
      <c r="M73" s="61">
        <f t="shared" si="16"/>
        <v>10985097.93406274</v>
      </c>
      <c r="N73" s="61">
        <f t="shared" si="17"/>
        <v>-0.71046513360193542</v>
      </c>
      <c r="O73" s="49">
        <f t="shared" si="22"/>
        <v>0.25</v>
      </c>
      <c r="P73">
        <v>-0.71046513360193542</v>
      </c>
      <c r="Q73" s="49">
        <f t="shared" si="22"/>
        <v>0.25</v>
      </c>
      <c r="R73" s="48">
        <f t="shared" si="23"/>
        <v>0</v>
      </c>
      <c r="S73" s="60">
        <f>Sheet1!B70*2</f>
        <v>1121205.340347294</v>
      </c>
      <c r="T73" s="69">
        <f t="shared" si="24"/>
        <v>49464.941485910029</v>
      </c>
      <c r="U73" s="69">
        <f t="shared" si="25"/>
        <v>0</v>
      </c>
    </row>
    <row r="74" spans="1:21" x14ac:dyDescent="0.25">
      <c r="A74" s="50">
        <f t="shared" si="18"/>
        <v>0</v>
      </c>
      <c r="B74" s="6" t="s">
        <v>136</v>
      </c>
      <c r="C74" s="75" t="s">
        <v>175</v>
      </c>
      <c r="D74" s="59">
        <v>2033797.9831449443</v>
      </c>
      <c r="E74" s="63"/>
      <c r="F74" s="63">
        <f t="shared" si="19"/>
        <v>2033797.9831449443</v>
      </c>
      <c r="G74" s="52">
        <f t="shared" si="20"/>
        <v>2033797.9831449443</v>
      </c>
      <c r="H74" s="60">
        <v>3855</v>
      </c>
      <c r="I74" s="55">
        <f t="shared" si="21"/>
        <v>3855</v>
      </c>
      <c r="J74" s="61">
        <f t="shared" si="13"/>
        <v>527.57405529051732</v>
      </c>
      <c r="K74" s="61">
        <f t="shared" si="14"/>
        <v>-49.457965321292022</v>
      </c>
      <c r="L74" s="61">
        <f t="shared" si="15"/>
        <v>2446.0903337221243</v>
      </c>
      <c r="M74" s="61">
        <f t="shared" si="16"/>
        <v>9429678.2364987899</v>
      </c>
      <c r="N74" s="61">
        <f t="shared" si="17"/>
        <v>-0.65025910861422054</v>
      </c>
      <c r="O74" s="49">
        <f t="shared" si="22"/>
        <v>0.2</v>
      </c>
      <c r="P74">
        <v>-0.65025910861422054</v>
      </c>
      <c r="Q74" s="49">
        <f t="shared" si="22"/>
        <v>0.2</v>
      </c>
      <c r="R74" s="48">
        <f t="shared" si="23"/>
        <v>0</v>
      </c>
      <c r="S74" s="60">
        <f>Sheet1!B71*2</f>
        <v>1121205.340347294</v>
      </c>
      <c r="T74" s="69">
        <f t="shared" si="24"/>
        <v>39571.953188728025</v>
      </c>
      <c r="U74" s="69">
        <f t="shared" si="25"/>
        <v>0</v>
      </c>
    </row>
    <row r="75" spans="1:21" x14ac:dyDescent="0.25">
      <c r="A75" s="50">
        <f t="shared" si="18"/>
        <v>0</v>
      </c>
      <c r="B75" s="6" t="s">
        <v>137</v>
      </c>
      <c r="C75" s="75" t="s">
        <v>138</v>
      </c>
      <c r="D75" s="59">
        <v>14562491.888280185</v>
      </c>
      <c r="E75" s="63"/>
      <c r="F75" s="63">
        <f t="shared" si="19"/>
        <v>14562491.888280185</v>
      </c>
      <c r="G75" s="52">
        <f t="shared" si="20"/>
        <v>14562491.888280185</v>
      </c>
      <c r="H75" s="60">
        <v>16601</v>
      </c>
      <c r="I75" s="55">
        <f t="shared" si="21"/>
        <v>16601</v>
      </c>
      <c r="J75" s="61">
        <f t="shared" si="13"/>
        <v>877.20570376966361</v>
      </c>
      <c r="K75" s="61">
        <f t="shared" si="14"/>
        <v>300.17368315785427</v>
      </c>
      <c r="L75" s="61">
        <f t="shared" si="15"/>
        <v>90104.240060551878</v>
      </c>
      <c r="M75" s="61">
        <f t="shared" si="16"/>
        <v>1495820489.2452216</v>
      </c>
      <c r="N75" s="61">
        <f t="shared" si="17"/>
        <v>3.9465972846166144</v>
      </c>
      <c r="O75" s="49">
        <f t="shared" si="22"/>
        <v>0.1</v>
      </c>
      <c r="P75">
        <v>3.9465972846166144</v>
      </c>
      <c r="Q75" s="49">
        <f t="shared" si="22"/>
        <v>0.1</v>
      </c>
      <c r="R75" s="48">
        <f t="shared" si="23"/>
        <v>0</v>
      </c>
      <c r="S75" s="60">
        <f>Sheet1!B72*2</f>
        <v>1121205.340347294</v>
      </c>
      <c r="T75" s="69">
        <f t="shared" si="24"/>
        <v>19785.976594364012</v>
      </c>
      <c r="U75" s="69">
        <f t="shared" si="25"/>
        <v>0</v>
      </c>
    </row>
    <row r="76" spans="1:21" x14ac:dyDescent="0.25">
      <c r="A76" s="50">
        <f t="shared" si="18"/>
        <v>0</v>
      </c>
      <c r="B76" s="6" t="s">
        <v>171</v>
      </c>
      <c r="C76" s="75" t="s">
        <v>173</v>
      </c>
      <c r="D76" s="59">
        <v>913817.46337685804</v>
      </c>
      <c r="E76" s="63"/>
      <c r="F76" s="63">
        <f t="shared" si="19"/>
        <v>913817.46337685804</v>
      </c>
      <c r="G76" s="52">
        <f t="shared" si="20"/>
        <v>913817.46337685804</v>
      </c>
      <c r="H76" s="60">
        <v>1782</v>
      </c>
      <c r="I76" s="55">
        <f t="shared" si="21"/>
        <v>1782</v>
      </c>
      <c r="J76" s="61">
        <f t="shared" si="13"/>
        <v>512.80441266939283</v>
      </c>
      <c r="K76" s="61">
        <f t="shared" si="14"/>
        <v>-64.227607942416512</v>
      </c>
      <c r="L76" s="61">
        <f t="shared" si="15"/>
        <v>4125.1856220047648</v>
      </c>
      <c r="M76" s="61">
        <f t="shared" si="16"/>
        <v>7351080.7784124911</v>
      </c>
      <c r="N76" s="61">
        <f t="shared" si="17"/>
        <v>-0.84444612344534564</v>
      </c>
      <c r="O76" s="49">
        <f t="shared" si="22"/>
        <v>0.25</v>
      </c>
      <c r="P76">
        <v>-0.84444612344534564</v>
      </c>
      <c r="Q76" s="49">
        <f t="shared" si="22"/>
        <v>0.25</v>
      </c>
      <c r="R76" s="48">
        <f t="shared" si="23"/>
        <v>0</v>
      </c>
      <c r="S76" s="60">
        <f>Sheet1!B73*2</f>
        <v>1121205.340347294</v>
      </c>
      <c r="T76" s="69">
        <f t="shared" si="24"/>
        <v>49464.941485910029</v>
      </c>
      <c r="U76" s="69">
        <f t="shared" si="25"/>
        <v>0</v>
      </c>
    </row>
    <row r="77" spans="1:21" x14ac:dyDescent="0.25">
      <c r="A77" s="50">
        <f t="shared" si="18"/>
        <v>0</v>
      </c>
      <c r="B77" s="6" t="s">
        <v>167</v>
      </c>
      <c r="C77" s="75" t="s">
        <v>168</v>
      </c>
      <c r="D77" s="59">
        <v>1118793.8972279632</v>
      </c>
      <c r="E77" s="63"/>
      <c r="F77" s="63">
        <f t="shared" si="19"/>
        <v>1118793.8972279632</v>
      </c>
      <c r="G77" s="52">
        <f t="shared" si="20"/>
        <v>1118793.8972279632</v>
      </c>
      <c r="H77" s="60">
        <v>2158</v>
      </c>
      <c r="I77" s="55">
        <f t="shared" si="21"/>
        <v>2158</v>
      </c>
      <c r="J77" s="61">
        <f t="shared" si="13"/>
        <v>518.44017480443154</v>
      </c>
      <c r="K77" s="61">
        <f t="shared" si="14"/>
        <v>-58.591845807377808</v>
      </c>
      <c r="L77" s="61">
        <f t="shared" si="15"/>
        <v>3433.0043951155367</v>
      </c>
      <c r="M77" s="61">
        <f t="shared" si="16"/>
        <v>7408423.4846593281</v>
      </c>
      <c r="N77" s="61">
        <f t="shared" si="17"/>
        <v>-0.77034874320567859</v>
      </c>
      <c r="O77" s="49">
        <f t="shared" si="22"/>
        <v>0.25</v>
      </c>
      <c r="P77">
        <v>-0.77034874320567859</v>
      </c>
      <c r="Q77" s="49">
        <f t="shared" si="22"/>
        <v>0.25</v>
      </c>
      <c r="R77" s="48">
        <f t="shared" si="23"/>
        <v>0</v>
      </c>
      <c r="S77" s="60">
        <f>Sheet1!B74*2</f>
        <v>1121205.340347294</v>
      </c>
      <c r="T77" s="69">
        <f t="shared" si="24"/>
        <v>49464.941485910029</v>
      </c>
      <c r="U77" s="69">
        <f t="shared" si="25"/>
        <v>0</v>
      </c>
    </row>
    <row r="78" spans="1:21" x14ac:dyDescent="0.25">
      <c r="A78" s="50">
        <f t="shared" si="18"/>
        <v>0</v>
      </c>
      <c r="B78" s="6" t="s">
        <v>6</v>
      </c>
      <c r="C78" s="75" t="s">
        <v>7</v>
      </c>
      <c r="D78" s="59">
        <v>2084378.6354759824</v>
      </c>
      <c r="E78" s="63"/>
      <c r="F78" s="63">
        <f t="shared" si="19"/>
        <v>2084378.6354759824</v>
      </c>
      <c r="G78" s="52">
        <f t="shared" si="20"/>
        <v>2084378.6354759824</v>
      </c>
      <c r="H78" s="60">
        <v>4183</v>
      </c>
      <c r="I78" s="55">
        <f t="shared" si="21"/>
        <v>4183</v>
      </c>
      <c r="J78" s="61">
        <f t="shared" si="13"/>
        <v>498.29754613339287</v>
      </c>
      <c r="K78" s="61">
        <f t="shared" si="14"/>
        <v>-78.734474478416473</v>
      </c>
      <c r="L78" s="61">
        <f t="shared" si="15"/>
        <v>6199.1174713924147</v>
      </c>
      <c r="M78" s="61">
        <f t="shared" si="16"/>
        <v>25930908.382834472</v>
      </c>
      <c r="N78" s="61">
        <f t="shared" si="17"/>
        <v>-1.0351782338587865</v>
      </c>
      <c r="O78" s="49">
        <f t="shared" si="22"/>
        <v>0.25</v>
      </c>
      <c r="P78">
        <v>-1.0351782338587865</v>
      </c>
      <c r="Q78" s="49">
        <f t="shared" si="22"/>
        <v>0.25</v>
      </c>
      <c r="R78" s="48">
        <f t="shared" si="23"/>
        <v>0</v>
      </c>
      <c r="S78" s="60">
        <f>Sheet1!B75*2</f>
        <v>1121205.340347294</v>
      </c>
      <c r="T78" s="69">
        <f t="shared" si="24"/>
        <v>49464.941485910029</v>
      </c>
      <c r="U78" s="69">
        <f t="shared" si="25"/>
        <v>0</v>
      </c>
    </row>
    <row r="79" spans="1:21" x14ac:dyDescent="0.25">
      <c r="A79" s="50">
        <f t="shared" si="18"/>
        <v>0</v>
      </c>
      <c r="B79" s="6" t="s">
        <v>76</v>
      </c>
      <c r="C79" s="75" t="s">
        <v>77</v>
      </c>
      <c r="D79" s="59">
        <v>1927607.1852292814</v>
      </c>
      <c r="E79" s="63"/>
      <c r="F79" s="63">
        <f t="shared" si="19"/>
        <v>1927607.1852292814</v>
      </c>
      <c r="G79" s="52">
        <f t="shared" si="20"/>
        <v>1927607.1852292814</v>
      </c>
      <c r="H79" s="60">
        <v>3752</v>
      </c>
      <c r="I79" s="55">
        <f t="shared" si="21"/>
        <v>3752</v>
      </c>
      <c r="J79" s="61">
        <f t="shared" si="13"/>
        <v>513.75458028498974</v>
      </c>
      <c r="K79" s="61">
        <f t="shared" si="14"/>
        <v>-63.277440326819601</v>
      </c>
      <c r="L79" s="61">
        <f t="shared" si="15"/>
        <v>4004.0344543142155</v>
      </c>
      <c r="M79" s="61">
        <f t="shared" si="16"/>
        <v>15023137.272586936</v>
      </c>
      <c r="N79" s="61">
        <f t="shared" si="17"/>
        <v>-0.83195359281375991</v>
      </c>
      <c r="O79" s="49">
        <f t="shared" si="22"/>
        <v>0.25</v>
      </c>
      <c r="P79">
        <v>-0.83195359281375991</v>
      </c>
      <c r="Q79" s="49">
        <f t="shared" si="22"/>
        <v>0.25</v>
      </c>
      <c r="R79" s="48">
        <f t="shared" si="23"/>
        <v>0</v>
      </c>
      <c r="S79" s="60">
        <f>Sheet1!B76*2</f>
        <v>1121205.340347294</v>
      </c>
      <c r="T79" s="69">
        <f t="shared" si="24"/>
        <v>49464.941485910029</v>
      </c>
      <c r="U79" s="69">
        <f t="shared" si="25"/>
        <v>0</v>
      </c>
    </row>
    <row r="80" spans="1:21" x14ac:dyDescent="0.25">
      <c r="A80" s="50">
        <f t="shared" si="18"/>
        <v>0</v>
      </c>
      <c r="B80" s="6" t="s">
        <v>207</v>
      </c>
      <c r="C80" s="74" t="s">
        <v>208</v>
      </c>
      <c r="D80" s="59">
        <v>20350600.02562765</v>
      </c>
      <c r="E80" s="63"/>
      <c r="F80" s="63">
        <f t="shared" si="19"/>
        <v>20350600.02562765</v>
      </c>
      <c r="G80" s="52">
        <f t="shared" si="20"/>
        <v>20350600.02562765</v>
      </c>
      <c r="H80" s="60">
        <v>37951</v>
      </c>
      <c r="I80" s="55">
        <f t="shared" si="21"/>
        <v>37951</v>
      </c>
      <c r="J80" s="61">
        <f t="shared" si="13"/>
        <v>536.23356500823832</v>
      </c>
      <c r="K80" s="61">
        <f t="shared" si="14"/>
        <v>-40.798455603571028</v>
      </c>
      <c r="L80" s="61">
        <f t="shared" si="15"/>
        <v>1664.5139796365563</v>
      </c>
      <c r="M80" s="61">
        <f t="shared" si="16"/>
        <v>63169970.041186951</v>
      </c>
      <c r="N80" s="61">
        <f t="shared" si="17"/>
        <v>-0.53640636450108414</v>
      </c>
      <c r="O80" s="49">
        <f t="shared" si="22"/>
        <v>0.2</v>
      </c>
      <c r="P80">
        <v>-0.53640636450108414</v>
      </c>
      <c r="Q80" s="49">
        <f t="shared" si="22"/>
        <v>0.2</v>
      </c>
      <c r="R80" s="48">
        <f t="shared" si="23"/>
        <v>0</v>
      </c>
      <c r="S80" s="60">
        <f>Sheet1!B77*2</f>
        <v>10099711.74805194</v>
      </c>
      <c r="T80" s="69">
        <f t="shared" si="24"/>
        <v>356460.41463712731</v>
      </c>
      <c r="U80" s="69">
        <f t="shared" si="25"/>
        <v>0</v>
      </c>
    </row>
    <row r="81" spans="1:21" x14ac:dyDescent="0.25">
      <c r="A81" s="50">
        <f t="shared" si="18"/>
        <v>0</v>
      </c>
      <c r="B81" s="6" t="s">
        <v>118</v>
      </c>
      <c r="C81" s="75" t="s">
        <v>119</v>
      </c>
      <c r="D81" s="59">
        <v>12289624.948413448</v>
      </c>
      <c r="E81" s="63"/>
      <c r="F81" s="63">
        <f t="shared" si="19"/>
        <v>12289624.948413448</v>
      </c>
      <c r="G81" s="52">
        <f t="shared" si="20"/>
        <v>12289624.948413448</v>
      </c>
      <c r="H81" s="60">
        <v>20496</v>
      </c>
      <c r="I81" s="55">
        <f t="shared" si="21"/>
        <v>20496</v>
      </c>
      <c r="J81" s="61">
        <f t="shared" si="13"/>
        <v>599.61089717083564</v>
      </c>
      <c r="K81" s="61">
        <f t="shared" si="14"/>
        <v>22.578876559026298</v>
      </c>
      <c r="L81" s="61">
        <f t="shared" si="15"/>
        <v>509.80566666774723</v>
      </c>
      <c r="M81" s="61">
        <f t="shared" si="16"/>
        <v>10448976.944022147</v>
      </c>
      <c r="N81" s="61">
        <f t="shared" si="17"/>
        <v>0.29686057745004313</v>
      </c>
      <c r="O81" s="49">
        <f t="shared" si="22"/>
        <v>0.15</v>
      </c>
      <c r="P81">
        <v>0.29686057745004313</v>
      </c>
      <c r="Q81" s="49">
        <f t="shared" si="22"/>
        <v>0.15</v>
      </c>
      <c r="R81" s="48">
        <f t="shared" si="23"/>
        <v>0</v>
      </c>
      <c r="S81" s="60">
        <f>Sheet1!B78*2</f>
        <v>1121205.340347294</v>
      </c>
      <c r="T81" s="69">
        <f t="shared" si="24"/>
        <v>29678.964891546017</v>
      </c>
      <c r="U81" s="69">
        <f t="shared" si="25"/>
        <v>0</v>
      </c>
    </row>
    <row r="82" spans="1:21" x14ac:dyDescent="0.25">
      <c r="A82" s="50">
        <f t="shared" si="18"/>
        <v>0</v>
      </c>
      <c r="B82" s="6" t="s">
        <v>46</v>
      </c>
      <c r="C82" s="76" t="s">
        <v>47</v>
      </c>
      <c r="D82" s="59">
        <v>6001378.5039478168</v>
      </c>
      <c r="E82" s="63"/>
      <c r="F82" s="63">
        <f t="shared" si="19"/>
        <v>6001378.5039478168</v>
      </c>
      <c r="G82" s="52">
        <f t="shared" si="20"/>
        <v>6001378.5039478168</v>
      </c>
      <c r="H82" s="60">
        <v>10538</v>
      </c>
      <c r="I82" s="55">
        <f t="shared" si="21"/>
        <v>10538</v>
      </c>
      <c r="J82" s="61">
        <f t="shared" si="13"/>
        <v>569.49881419129031</v>
      </c>
      <c r="K82" s="61">
        <f t="shared" si="14"/>
        <v>-7.5332064205190363</v>
      </c>
      <c r="L82" s="61">
        <f t="shared" si="15"/>
        <v>56.74919897414923</v>
      </c>
      <c r="M82" s="61">
        <f t="shared" si="16"/>
        <v>598023.05878958455</v>
      </c>
      <c r="N82" s="61">
        <f t="shared" si="17"/>
        <v>-9.9044432179760028E-2</v>
      </c>
      <c r="O82" s="49">
        <f t="shared" si="22"/>
        <v>0.2</v>
      </c>
      <c r="P82">
        <v>-9.9044432179760028E-2</v>
      </c>
      <c r="Q82" s="49">
        <f t="shared" si="22"/>
        <v>0.2</v>
      </c>
      <c r="R82" s="48">
        <f t="shared" si="23"/>
        <v>0</v>
      </c>
      <c r="S82" s="60">
        <f>Sheet1!B79*2</f>
        <v>1121205.340347294</v>
      </c>
      <c r="T82" s="69">
        <f t="shared" si="24"/>
        <v>39571.953188728025</v>
      </c>
      <c r="U82" s="69">
        <f t="shared" si="25"/>
        <v>0</v>
      </c>
    </row>
    <row r="83" spans="1:21" x14ac:dyDescent="0.25">
      <c r="A83" s="50">
        <f t="shared" si="18"/>
        <v>0</v>
      </c>
      <c r="B83" s="6" t="s">
        <v>30</v>
      </c>
      <c r="C83" s="75" t="s">
        <v>31</v>
      </c>
      <c r="D83" s="59">
        <v>2233648.9027095642</v>
      </c>
      <c r="E83" s="63"/>
      <c r="F83" s="63">
        <f t="shared" si="19"/>
        <v>2233648.9027095642</v>
      </c>
      <c r="G83" s="52">
        <f t="shared" si="20"/>
        <v>2233648.9027095642</v>
      </c>
      <c r="H83" s="60">
        <v>4314</v>
      </c>
      <c r="I83" s="55">
        <f t="shared" si="21"/>
        <v>4314</v>
      </c>
      <c r="J83" s="61">
        <f t="shared" si="13"/>
        <v>517.76747860676039</v>
      </c>
      <c r="K83" s="61">
        <f t="shared" si="14"/>
        <v>-59.264542005048952</v>
      </c>
      <c r="L83" s="61">
        <f t="shared" si="15"/>
        <v>3512.2859390682115</v>
      </c>
      <c r="M83" s="61">
        <f t="shared" si="16"/>
        <v>15152001.541140264</v>
      </c>
      <c r="N83" s="61">
        <f t="shared" si="17"/>
        <v>-0.77919315940889633</v>
      </c>
      <c r="O83" s="49">
        <f t="shared" si="22"/>
        <v>0.25</v>
      </c>
      <c r="P83">
        <v>-0.77919315940889633</v>
      </c>
      <c r="Q83" s="49">
        <f t="shared" si="22"/>
        <v>0.25</v>
      </c>
      <c r="R83" s="48">
        <f t="shared" si="23"/>
        <v>0</v>
      </c>
      <c r="S83" s="60">
        <f>Sheet1!B80*2</f>
        <v>1121205.340347294</v>
      </c>
      <c r="T83" s="69">
        <f t="shared" si="24"/>
        <v>49464.941485910029</v>
      </c>
      <c r="U83" s="69">
        <f t="shared" si="25"/>
        <v>0</v>
      </c>
    </row>
    <row r="84" spans="1:21" x14ac:dyDescent="0.25">
      <c r="A84" s="50">
        <f t="shared" si="18"/>
        <v>0</v>
      </c>
      <c r="B84" s="6" t="s">
        <v>72</v>
      </c>
      <c r="C84" s="75" t="s">
        <v>73</v>
      </c>
      <c r="D84" s="59">
        <v>1631752.6437237961</v>
      </c>
      <c r="E84" s="63"/>
      <c r="F84" s="63">
        <f t="shared" si="19"/>
        <v>1631752.6437237961</v>
      </c>
      <c r="G84" s="52">
        <f t="shared" si="20"/>
        <v>1631752.6437237961</v>
      </c>
      <c r="H84" s="60">
        <v>3128</v>
      </c>
      <c r="I84" s="55">
        <f t="shared" si="21"/>
        <v>3128</v>
      </c>
      <c r="J84" s="61">
        <f t="shared" si="13"/>
        <v>521.66005234136708</v>
      </c>
      <c r="K84" s="61">
        <f t="shared" si="14"/>
        <v>-55.371968270442267</v>
      </c>
      <c r="L84" s="61">
        <f t="shared" si="15"/>
        <v>3066.0548701428652</v>
      </c>
      <c r="M84" s="61">
        <f t="shared" si="16"/>
        <v>9590619.6338068824</v>
      </c>
      <c r="N84" s="61">
        <f t="shared" si="17"/>
        <v>-0.72801471908210069</v>
      </c>
      <c r="O84" s="49">
        <f t="shared" si="22"/>
        <v>0.25</v>
      </c>
      <c r="P84">
        <v>-0.72801471908210069</v>
      </c>
      <c r="Q84" s="49">
        <f t="shared" si="22"/>
        <v>0.25</v>
      </c>
      <c r="R84" s="48">
        <f t="shared" si="23"/>
        <v>0</v>
      </c>
      <c r="S84" s="60">
        <f>Sheet1!B81*2</f>
        <v>1121205.340347294</v>
      </c>
      <c r="T84" s="69">
        <f t="shared" si="24"/>
        <v>49464.941485910029</v>
      </c>
      <c r="U84" s="69">
        <f t="shared" si="25"/>
        <v>0</v>
      </c>
    </row>
    <row r="85" spans="1:21" x14ac:dyDescent="0.25">
      <c r="A85" s="50">
        <f t="shared" si="18"/>
        <v>0</v>
      </c>
      <c r="B85" s="6" t="s">
        <v>2</v>
      </c>
      <c r="C85" s="75" t="s">
        <v>3</v>
      </c>
      <c r="D85" s="59">
        <v>3175254.849919342</v>
      </c>
      <c r="E85" s="63"/>
      <c r="F85" s="63">
        <f t="shared" si="19"/>
        <v>3175254.849919342</v>
      </c>
      <c r="G85" s="52">
        <f t="shared" si="20"/>
        <v>3175254.849919342</v>
      </c>
      <c r="H85" s="60">
        <v>6067</v>
      </c>
      <c r="I85" s="55">
        <f t="shared" si="21"/>
        <v>6067</v>
      </c>
      <c r="J85" s="61">
        <f t="shared" si="13"/>
        <v>523.36490026690979</v>
      </c>
      <c r="K85" s="61">
        <f t="shared" si="14"/>
        <v>-53.667120344899558</v>
      </c>
      <c r="L85" s="61">
        <f t="shared" si="15"/>
        <v>2880.1598061139321</v>
      </c>
      <c r="M85" s="61">
        <f t="shared" si="16"/>
        <v>17473929.543693226</v>
      </c>
      <c r="N85" s="61">
        <f t="shared" si="17"/>
        <v>-0.70559986870998181</v>
      </c>
      <c r="O85" s="49">
        <f t="shared" si="22"/>
        <v>0.25</v>
      </c>
      <c r="P85">
        <v>-0.70559986870998181</v>
      </c>
      <c r="Q85" s="49">
        <f t="shared" si="22"/>
        <v>0.25</v>
      </c>
      <c r="R85" s="48">
        <f t="shared" si="23"/>
        <v>0</v>
      </c>
      <c r="S85" s="60">
        <f>Sheet1!B82*2</f>
        <v>1121205.340347294</v>
      </c>
      <c r="T85" s="69">
        <f t="shared" si="24"/>
        <v>49464.941485910029</v>
      </c>
      <c r="U85" s="69">
        <f t="shared" si="25"/>
        <v>0</v>
      </c>
    </row>
    <row r="86" spans="1:21" x14ac:dyDescent="0.25">
      <c r="A86" s="50">
        <f t="shared" si="18"/>
        <v>0</v>
      </c>
      <c r="B86" s="6" t="s">
        <v>209</v>
      </c>
      <c r="C86" s="74" t="s">
        <v>210</v>
      </c>
      <c r="D86" s="59">
        <v>5694315.0728632016</v>
      </c>
      <c r="E86" s="63"/>
      <c r="F86" s="63">
        <f t="shared" si="19"/>
        <v>5694315.0728632016</v>
      </c>
      <c r="G86" s="52">
        <f t="shared" si="20"/>
        <v>5694315.0728632016</v>
      </c>
      <c r="H86" s="60">
        <v>11239</v>
      </c>
      <c r="I86" s="55">
        <f t="shared" si="21"/>
        <v>11239</v>
      </c>
      <c r="J86" s="61">
        <f t="shared" si="13"/>
        <v>506.65673750896002</v>
      </c>
      <c r="K86" s="61">
        <f t="shared" si="14"/>
        <v>-70.375283102849323</v>
      </c>
      <c r="L86" s="61">
        <f t="shared" si="15"/>
        <v>4952.6804718061894</v>
      </c>
      <c r="M86" s="61">
        <f t="shared" si="16"/>
        <v>55663175.822629765</v>
      </c>
      <c r="N86" s="61">
        <f t="shared" si="17"/>
        <v>-0.92527398896515578</v>
      </c>
      <c r="O86" s="49">
        <f t="shared" si="22"/>
        <v>0.25</v>
      </c>
      <c r="P86">
        <v>-0.92527398896515578</v>
      </c>
      <c r="Q86" s="49">
        <f t="shared" si="22"/>
        <v>0.25</v>
      </c>
      <c r="R86" s="48">
        <f t="shared" si="23"/>
        <v>0</v>
      </c>
      <c r="S86" s="60">
        <f>Sheet1!B83*2</f>
        <v>25027433.462337658</v>
      </c>
      <c r="T86" s="69">
        <f t="shared" si="24"/>
        <v>1104151.4762796026</v>
      </c>
      <c r="U86" s="69">
        <f t="shared" si="25"/>
        <v>0</v>
      </c>
    </row>
    <row r="87" spans="1:21" x14ac:dyDescent="0.25">
      <c r="A87" s="50">
        <f t="shared" si="18"/>
        <v>0</v>
      </c>
      <c r="B87" s="6" t="s">
        <v>74</v>
      </c>
      <c r="C87" s="75" t="s">
        <v>75</v>
      </c>
      <c r="D87" s="59">
        <v>3475431.2689399845</v>
      </c>
      <c r="E87" s="63"/>
      <c r="F87" s="63">
        <f t="shared" si="19"/>
        <v>3475431.2689399845</v>
      </c>
      <c r="G87" s="52">
        <f t="shared" si="20"/>
        <v>3475431.2689399845</v>
      </c>
      <c r="H87" s="60">
        <v>6337</v>
      </c>
      <c r="I87" s="55">
        <f t="shared" si="21"/>
        <v>6337</v>
      </c>
      <c r="J87" s="61">
        <f t="shared" si="13"/>
        <v>548.43479074325148</v>
      </c>
      <c r="K87" s="61">
        <f t="shared" si="14"/>
        <v>-28.597229868557861</v>
      </c>
      <c r="L87" s="61">
        <f t="shared" si="15"/>
        <v>817.80155615513786</v>
      </c>
      <c r="M87" s="61">
        <f t="shared" si="16"/>
        <v>5182408.4613551088</v>
      </c>
      <c r="N87" s="61">
        <f t="shared" si="17"/>
        <v>-0.37598815645492895</v>
      </c>
      <c r="O87" s="49">
        <f t="shared" si="22"/>
        <v>0.2</v>
      </c>
      <c r="P87">
        <v>-0.37598815645492895</v>
      </c>
      <c r="Q87" s="49">
        <f t="shared" si="22"/>
        <v>0.2</v>
      </c>
      <c r="R87" s="48">
        <f t="shared" si="23"/>
        <v>0</v>
      </c>
      <c r="S87" s="60">
        <f>Sheet1!B84*2</f>
        <v>1121205.340347294</v>
      </c>
      <c r="T87" s="69">
        <f t="shared" si="24"/>
        <v>39571.953188728025</v>
      </c>
      <c r="U87" s="69">
        <f t="shared" si="25"/>
        <v>0</v>
      </c>
    </row>
    <row r="88" spans="1:21" x14ac:dyDescent="0.25">
      <c r="A88" s="50">
        <f t="shared" si="18"/>
        <v>0</v>
      </c>
      <c r="B88" s="6" t="s">
        <v>29</v>
      </c>
      <c r="C88" s="75" t="s">
        <v>237</v>
      </c>
      <c r="D88" s="59">
        <v>4702345.7181831971</v>
      </c>
      <c r="E88" s="63"/>
      <c r="F88" s="63">
        <f t="shared" si="19"/>
        <v>4702345.7181831971</v>
      </c>
      <c r="G88" s="52">
        <f t="shared" si="20"/>
        <v>4702345.7181831971</v>
      </c>
      <c r="H88" s="60">
        <v>9057</v>
      </c>
      <c r="I88" s="55">
        <f t="shared" si="21"/>
        <v>9057</v>
      </c>
      <c r="J88" s="61">
        <f t="shared" si="13"/>
        <v>519.19462495121968</v>
      </c>
      <c r="K88" s="61">
        <f t="shared" si="14"/>
        <v>-57.837395660589664</v>
      </c>
      <c r="L88" s="61">
        <f t="shared" si="15"/>
        <v>3345.1643367995962</v>
      </c>
      <c r="M88" s="61">
        <f t="shared" si="16"/>
        <v>30297153.398393944</v>
      </c>
      <c r="N88" s="61">
        <f t="shared" si="17"/>
        <v>-0.76042944958416914</v>
      </c>
      <c r="O88" s="49">
        <f t="shared" si="22"/>
        <v>0.25</v>
      </c>
      <c r="P88">
        <v>-0.76042944958416914</v>
      </c>
      <c r="Q88" s="49">
        <f t="shared" si="22"/>
        <v>0.25</v>
      </c>
      <c r="R88" s="48">
        <f t="shared" si="23"/>
        <v>0</v>
      </c>
      <c r="S88" s="60">
        <f>Sheet1!B85*2</f>
        <v>1121205.340347294</v>
      </c>
      <c r="T88" s="69">
        <f t="shared" si="24"/>
        <v>49464.941485910029</v>
      </c>
      <c r="U88" s="69">
        <f t="shared" si="25"/>
        <v>0</v>
      </c>
    </row>
    <row r="89" spans="1:21" x14ac:dyDescent="0.25">
      <c r="A89" s="50">
        <f t="shared" si="18"/>
        <v>0</v>
      </c>
      <c r="B89" s="6" t="s">
        <v>32</v>
      </c>
      <c r="C89" s="75" t="s">
        <v>33</v>
      </c>
      <c r="D89" s="59">
        <v>1980984.9726900277</v>
      </c>
      <c r="E89" s="63"/>
      <c r="F89" s="63">
        <f t="shared" si="19"/>
        <v>1980984.9726900277</v>
      </c>
      <c r="G89" s="52">
        <f t="shared" si="20"/>
        <v>1980984.9726900277</v>
      </c>
      <c r="H89" s="60">
        <v>3865</v>
      </c>
      <c r="I89" s="55">
        <f t="shared" si="21"/>
        <v>3865</v>
      </c>
      <c r="J89" s="61">
        <f t="shared" si="13"/>
        <v>512.54462424062808</v>
      </c>
      <c r="K89" s="61">
        <f t="shared" si="14"/>
        <v>-64.487396371181262</v>
      </c>
      <c r="L89" s="61">
        <f t="shared" si="15"/>
        <v>4158.6242907338419</v>
      </c>
      <c r="M89" s="61">
        <f t="shared" si="16"/>
        <v>16073082.883686299</v>
      </c>
      <c r="N89" s="61">
        <f t="shared" si="17"/>
        <v>-0.84786174701617889</v>
      </c>
      <c r="O89" s="49">
        <f t="shared" si="22"/>
        <v>0.25</v>
      </c>
      <c r="P89">
        <v>-0.84786174701617889</v>
      </c>
      <c r="Q89" s="49">
        <f t="shared" si="22"/>
        <v>0.25</v>
      </c>
      <c r="R89" s="48">
        <f t="shared" si="23"/>
        <v>0</v>
      </c>
      <c r="S89" s="60">
        <f>Sheet1!B86*2</f>
        <v>1121205.340347294</v>
      </c>
      <c r="T89" s="69">
        <f t="shared" si="24"/>
        <v>49464.941485910029</v>
      </c>
      <c r="U89" s="69">
        <f t="shared" si="25"/>
        <v>0</v>
      </c>
    </row>
    <row r="90" spans="1:21" x14ac:dyDescent="0.25">
      <c r="A90" s="50">
        <f t="shared" si="18"/>
        <v>0</v>
      </c>
      <c r="B90" s="6" t="s">
        <v>110</v>
      </c>
      <c r="C90" s="75" t="s">
        <v>111</v>
      </c>
      <c r="D90" s="59">
        <v>16105421.41243376</v>
      </c>
      <c r="E90" s="63"/>
      <c r="F90" s="63">
        <f t="shared" si="19"/>
        <v>16105421.41243376</v>
      </c>
      <c r="G90" s="52">
        <f t="shared" si="20"/>
        <v>16105421.41243376</v>
      </c>
      <c r="H90" s="60">
        <v>30901</v>
      </c>
      <c r="I90" s="55">
        <f t="shared" si="21"/>
        <v>30901</v>
      </c>
      <c r="J90" s="61">
        <f t="shared" si="13"/>
        <v>521.19418182045115</v>
      </c>
      <c r="K90" s="61">
        <f t="shared" si="14"/>
        <v>-55.837838791358195</v>
      </c>
      <c r="L90" s="61">
        <f t="shared" si="15"/>
        <v>3117.8642408897058</v>
      </c>
      <c r="M90" s="61">
        <f t="shared" si="16"/>
        <v>96345122.9077328</v>
      </c>
      <c r="N90" s="61">
        <f t="shared" si="17"/>
        <v>-0.73413985075083144</v>
      </c>
      <c r="O90" s="49">
        <f t="shared" si="22"/>
        <v>0.25</v>
      </c>
      <c r="P90">
        <v>-0.73413985075083144</v>
      </c>
      <c r="Q90" s="49">
        <f t="shared" si="22"/>
        <v>0.25</v>
      </c>
      <c r="R90" s="48">
        <f t="shared" si="23"/>
        <v>0</v>
      </c>
      <c r="S90" s="60">
        <f>Sheet1!B87*2</f>
        <v>1121205.340347294</v>
      </c>
      <c r="T90" s="69">
        <f t="shared" si="24"/>
        <v>49464.941485910029</v>
      </c>
      <c r="U90" s="69">
        <f t="shared" si="25"/>
        <v>0</v>
      </c>
    </row>
    <row r="91" spans="1:21" x14ac:dyDescent="0.25">
      <c r="A91" s="50">
        <f t="shared" si="18"/>
        <v>0</v>
      </c>
      <c r="B91" s="6" t="s">
        <v>106</v>
      </c>
      <c r="C91" s="75" t="s">
        <v>107</v>
      </c>
      <c r="D91" s="59">
        <v>3023091.4870939758</v>
      </c>
      <c r="E91" s="63"/>
      <c r="F91" s="63">
        <f t="shared" si="19"/>
        <v>3023091.4870939758</v>
      </c>
      <c r="G91" s="52">
        <f t="shared" si="20"/>
        <v>3023091.4870939758</v>
      </c>
      <c r="H91" s="60">
        <v>5913</v>
      </c>
      <c r="I91" s="55">
        <f t="shared" si="21"/>
        <v>5913</v>
      </c>
      <c r="J91" s="61">
        <f t="shared" si="13"/>
        <v>511.26187841941078</v>
      </c>
      <c r="K91" s="61">
        <f t="shared" si="14"/>
        <v>-65.770142192398566</v>
      </c>
      <c r="L91" s="61">
        <f t="shared" si="15"/>
        <v>4325.7116040083265</v>
      </c>
      <c r="M91" s="61">
        <f t="shared" si="16"/>
        <v>25577932.714501236</v>
      </c>
      <c r="N91" s="61">
        <f t="shared" si="17"/>
        <v>-0.86472692027724485</v>
      </c>
      <c r="O91" s="49">
        <f t="shared" si="22"/>
        <v>0.25</v>
      </c>
      <c r="P91">
        <v>-0.86472692027724485</v>
      </c>
      <c r="Q91" s="49">
        <f t="shared" si="22"/>
        <v>0.25</v>
      </c>
      <c r="R91" s="48">
        <f t="shared" si="23"/>
        <v>0</v>
      </c>
      <c r="S91" s="60">
        <f>Sheet1!B88*2</f>
        <v>1121205.340347294</v>
      </c>
      <c r="T91" s="69">
        <f t="shared" si="24"/>
        <v>49464.941485910029</v>
      </c>
      <c r="U91" s="69">
        <f t="shared" si="25"/>
        <v>0</v>
      </c>
    </row>
    <row r="92" spans="1:21" x14ac:dyDescent="0.25">
      <c r="A92" s="50">
        <f t="shared" si="18"/>
        <v>0</v>
      </c>
      <c r="B92" s="6" t="s">
        <v>172</v>
      </c>
      <c r="C92" s="75" t="s">
        <v>149</v>
      </c>
      <c r="D92" s="59">
        <v>2226153.909638172</v>
      </c>
      <c r="E92" s="63"/>
      <c r="F92" s="63">
        <f t="shared" si="19"/>
        <v>2226153.909638172</v>
      </c>
      <c r="G92" s="52">
        <f t="shared" si="20"/>
        <v>2226153.909638172</v>
      </c>
      <c r="H92" s="60">
        <v>4361</v>
      </c>
      <c r="I92" s="55">
        <f t="shared" si="21"/>
        <v>4361</v>
      </c>
      <c r="J92" s="61">
        <f t="shared" si="13"/>
        <v>510.46867911904883</v>
      </c>
      <c r="K92" s="61">
        <f t="shared" si="14"/>
        <v>-66.563341492760514</v>
      </c>
      <c r="L92" s="61">
        <f t="shared" si="15"/>
        <v>4430.6784306818536</v>
      </c>
      <c r="M92" s="61">
        <f t="shared" si="16"/>
        <v>19322188.636203565</v>
      </c>
      <c r="N92" s="61">
        <f t="shared" si="17"/>
        <v>-0.87515567662935323</v>
      </c>
      <c r="O92" s="49">
        <f t="shared" si="22"/>
        <v>0.25</v>
      </c>
      <c r="P92">
        <v>-0.87515567662935323</v>
      </c>
      <c r="Q92" s="49">
        <f t="shared" si="22"/>
        <v>0.25</v>
      </c>
      <c r="R92" s="48">
        <f t="shared" si="23"/>
        <v>0</v>
      </c>
      <c r="S92" s="60">
        <f>Sheet1!B89*2</f>
        <v>1121205.340347294</v>
      </c>
      <c r="T92" s="69">
        <f t="shared" si="24"/>
        <v>49464.941485910029</v>
      </c>
      <c r="U92" s="69">
        <f t="shared" si="25"/>
        <v>0</v>
      </c>
    </row>
    <row r="93" spans="1:21" x14ac:dyDescent="0.25">
      <c r="A93" s="50">
        <f t="shared" si="18"/>
        <v>0</v>
      </c>
      <c r="B93" s="6" t="s">
        <v>139</v>
      </c>
      <c r="C93" s="75" t="s">
        <v>140</v>
      </c>
      <c r="D93" s="59">
        <v>3803113.5601593722</v>
      </c>
      <c r="E93" s="63"/>
      <c r="F93" s="63">
        <f t="shared" si="19"/>
        <v>3803113.5601593722</v>
      </c>
      <c r="G93" s="52">
        <f t="shared" si="20"/>
        <v>3803113.5601593722</v>
      </c>
      <c r="H93" s="60">
        <v>7142</v>
      </c>
      <c r="I93" s="55">
        <f t="shared" si="21"/>
        <v>7142</v>
      </c>
      <c r="J93" s="61">
        <f t="shared" si="13"/>
        <v>532.49979839811988</v>
      </c>
      <c r="K93" s="61">
        <f t="shared" si="14"/>
        <v>-44.532222213689465</v>
      </c>
      <c r="L93" s="61">
        <f t="shared" si="15"/>
        <v>1983.1188152894174</v>
      </c>
      <c r="M93" s="61">
        <f t="shared" si="16"/>
        <v>14163434.578797018</v>
      </c>
      <c r="N93" s="61">
        <f t="shared" si="17"/>
        <v>-0.58549685441300769</v>
      </c>
      <c r="O93" s="49">
        <f t="shared" si="22"/>
        <v>0.2</v>
      </c>
      <c r="P93">
        <v>-0.58549685441300769</v>
      </c>
      <c r="Q93" s="49">
        <f t="shared" si="22"/>
        <v>0.2</v>
      </c>
      <c r="R93" s="48">
        <f t="shared" si="23"/>
        <v>0</v>
      </c>
      <c r="S93" s="60">
        <f>Sheet1!B90*2</f>
        <v>1121205.340347294</v>
      </c>
      <c r="T93" s="69">
        <f t="shared" si="24"/>
        <v>39571.953188728025</v>
      </c>
      <c r="U93" s="69">
        <f t="shared" si="25"/>
        <v>0</v>
      </c>
    </row>
    <row r="94" spans="1:21" x14ac:dyDescent="0.25">
      <c r="A94" s="50">
        <f t="shared" si="18"/>
        <v>0</v>
      </c>
      <c r="B94" s="6" t="s">
        <v>78</v>
      </c>
      <c r="C94" s="75" t="s">
        <v>79</v>
      </c>
      <c r="D94" s="59">
        <v>996083.45444130118</v>
      </c>
      <c r="E94" s="63"/>
      <c r="F94" s="63">
        <f t="shared" si="19"/>
        <v>996083.45444130118</v>
      </c>
      <c r="G94" s="52">
        <f t="shared" si="20"/>
        <v>996083.45444130118</v>
      </c>
      <c r="H94" s="60">
        <v>1930</v>
      </c>
      <c r="I94" s="55">
        <f t="shared" si="21"/>
        <v>1930</v>
      </c>
      <c r="J94" s="61">
        <f t="shared" si="13"/>
        <v>516.10541680896438</v>
      </c>
      <c r="K94" s="61">
        <f t="shared" si="14"/>
        <v>-60.926603802844966</v>
      </c>
      <c r="L94" s="61">
        <f t="shared" si="15"/>
        <v>3712.0510509488427</v>
      </c>
      <c r="M94" s="61">
        <f t="shared" si="16"/>
        <v>7164258.5283312667</v>
      </c>
      <c r="N94" s="61">
        <f t="shared" si="17"/>
        <v>-0.80104547007464266</v>
      </c>
      <c r="O94" s="49">
        <f t="shared" si="22"/>
        <v>0.25</v>
      </c>
      <c r="P94">
        <v>-0.80104547007464266</v>
      </c>
      <c r="Q94" s="49">
        <f t="shared" si="22"/>
        <v>0.25</v>
      </c>
      <c r="R94" s="48">
        <f t="shared" si="23"/>
        <v>0</v>
      </c>
      <c r="S94" s="60">
        <f>Sheet1!B91*2</f>
        <v>1121205.340347294</v>
      </c>
      <c r="T94" s="69">
        <f t="shared" si="24"/>
        <v>49464.941485910029</v>
      </c>
      <c r="U94" s="69">
        <f t="shared" si="25"/>
        <v>0</v>
      </c>
    </row>
    <row r="95" spans="1:21" x14ac:dyDescent="0.25">
      <c r="A95" s="50">
        <f t="shared" si="18"/>
        <v>0</v>
      </c>
      <c r="B95" s="6" t="s">
        <v>15</v>
      </c>
      <c r="C95" s="75" t="s">
        <v>16</v>
      </c>
      <c r="D95" s="59">
        <v>1374680.335853572</v>
      </c>
      <c r="E95" s="63"/>
      <c r="F95" s="63">
        <f t="shared" si="19"/>
        <v>1374680.335853572</v>
      </c>
      <c r="G95" s="52">
        <f t="shared" si="20"/>
        <v>1374680.335853572</v>
      </c>
      <c r="H95" s="60">
        <v>2589</v>
      </c>
      <c r="I95" s="55">
        <f t="shared" si="21"/>
        <v>2589</v>
      </c>
      <c r="J95" s="61">
        <f t="shared" si="13"/>
        <v>530.9696160114222</v>
      </c>
      <c r="K95" s="61">
        <f t="shared" si="14"/>
        <v>-46.06240460038714</v>
      </c>
      <c r="L95" s="61">
        <f t="shared" si="15"/>
        <v>2121.7451175697665</v>
      </c>
      <c r="M95" s="61">
        <f t="shared" si="16"/>
        <v>5493198.1093881251</v>
      </c>
      <c r="N95" s="61">
        <f t="shared" si="17"/>
        <v>-0.60561525249767079</v>
      </c>
      <c r="O95" s="49">
        <f t="shared" si="22"/>
        <v>0.2</v>
      </c>
      <c r="P95">
        <v>-0.60561525249767079</v>
      </c>
      <c r="Q95" s="49">
        <f t="shared" si="22"/>
        <v>0.2</v>
      </c>
      <c r="R95" s="48">
        <f t="shared" si="23"/>
        <v>0</v>
      </c>
      <c r="S95" s="60">
        <f>Sheet1!B92*2</f>
        <v>1121205.340347294</v>
      </c>
      <c r="T95" s="69">
        <f t="shared" si="24"/>
        <v>39571.953188728025</v>
      </c>
      <c r="U95" s="69">
        <f t="shared" si="25"/>
        <v>0</v>
      </c>
    </row>
    <row r="96" spans="1:21" x14ac:dyDescent="0.25">
      <c r="A96" s="50">
        <f t="shared" si="18"/>
        <v>0</v>
      </c>
      <c r="B96" s="6" t="s">
        <v>19</v>
      </c>
      <c r="C96" s="75" t="s">
        <v>20</v>
      </c>
      <c r="D96" s="59">
        <v>2133777.457985105</v>
      </c>
      <c r="E96" s="63"/>
      <c r="F96" s="63">
        <f t="shared" si="19"/>
        <v>2133777.457985105</v>
      </c>
      <c r="G96" s="52">
        <f t="shared" si="20"/>
        <v>2133777.457985105</v>
      </c>
      <c r="H96" s="60">
        <v>4157</v>
      </c>
      <c r="I96" s="55">
        <f t="shared" si="21"/>
        <v>4157</v>
      </c>
      <c r="J96" s="61">
        <f t="shared" si="13"/>
        <v>513.29743997717219</v>
      </c>
      <c r="K96" s="61">
        <f t="shared" si="14"/>
        <v>-63.734580634637155</v>
      </c>
      <c r="L96" s="61">
        <f t="shared" si="15"/>
        <v>4062.0967686730655</v>
      </c>
      <c r="M96" s="61">
        <f t="shared" si="16"/>
        <v>16886136.267373934</v>
      </c>
      <c r="N96" s="61">
        <f t="shared" si="17"/>
        <v>-0.83796394215065639</v>
      </c>
      <c r="O96" s="49">
        <f t="shared" si="22"/>
        <v>0.25</v>
      </c>
      <c r="P96">
        <v>-0.83796394215065639</v>
      </c>
      <c r="Q96" s="49">
        <f t="shared" si="22"/>
        <v>0.25</v>
      </c>
      <c r="R96" s="48">
        <f t="shared" si="23"/>
        <v>0</v>
      </c>
      <c r="S96" s="60">
        <f>Sheet1!B93*2</f>
        <v>1121205.340347294</v>
      </c>
      <c r="T96" s="69">
        <f t="shared" si="24"/>
        <v>49464.941485910029</v>
      </c>
      <c r="U96" s="69">
        <f t="shared" si="25"/>
        <v>0</v>
      </c>
    </row>
    <row r="97" spans="1:21" x14ac:dyDescent="0.25">
      <c r="A97" s="50">
        <f t="shared" si="18"/>
        <v>0</v>
      </c>
      <c r="B97" s="6" t="s">
        <v>161</v>
      </c>
      <c r="C97" s="75" t="s">
        <v>162</v>
      </c>
      <c r="D97" s="59">
        <v>3034328.0593930245</v>
      </c>
      <c r="E97" s="63"/>
      <c r="F97" s="63">
        <f t="shared" si="19"/>
        <v>3034328.0593930245</v>
      </c>
      <c r="G97" s="52">
        <f t="shared" si="20"/>
        <v>3034328.0593930245</v>
      </c>
      <c r="H97" s="60">
        <v>5941</v>
      </c>
      <c r="I97" s="55">
        <f t="shared" si="21"/>
        <v>5941</v>
      </c>
      <c r="J97" s="61">
        <f t="shared" si="13"/>
        <v>510.7436558480095</v>
      </c>
      <c r="K97" s="61">
        <f t="shared" si="14"/>
        <v>-66.288364763799848</v>
      </c>
      <c r="L97" s="61">
        <f t="shared" si="15"/>
        <v>4394.1473030585812</v>
      </c>
      <c r="M97" s="61">
        <f t="shared" si="16"/>
        <v>26105629.12747103</v>
      </c>
      <c r="N97" s="61">
        <f t="shared" si="17"/>
        <v>-0.87154036165426185</v>
      </c>
      <c r="O97" s="49">
        <f t="shared" si="22"/>
        <v>0.25</v>
      </c>
      <c r="P97">
        <v>-0.87154036165426185</v>
      </c>
      <c r="Q97" s="49">
        <f t="shared" si="22"/>
        <v>0.25</v>
      </c>
      <c r="R97" s="48">
        <f t="shared" si="23"/>
        <v>0</v>
      </c>
      <c r="S97" s="60">
        <f>Sheet1!B94*2</f>
        <v>1121205.340347294</v>
      </c>
      <c r="T97" s="69">
        <f t="shared" si="24"/>
        <v>49464.941485910029</v>
      </c>
      <c r="U97" s="69">
        <f t="shared" si="25"/>
        <v>0</v>
      </c>
    </row>
    <row r="98" spans="1:21" x14ac:dyDescent="0.25">
      <c r="A98" s="50">
        <f t="shared" si="18"/>
        <v>0</v>
      </c>
      <c r="B98" s="6" t="s">
        <v>84</v>
      </c>
      <c r="C98" s="75" t="s">
        <v>85</v>
      </c>
      <c r="D98" s="59">
        <v>4547740.3354368424</v>
      </c>
      <c r="E98" s="63"/>
      <c r="F98" s="63">
        <f t="shared" si="19"/>
        <v>4547740.3354368424</v>
      </c>
      <c r="G98" s="52">
        <f t="shared" si="20"/>
        <v>4547740.3354368424</v>
      </c>
      <c r="H98" s="60">
        <v>9021</v>
      </c>
      <c r="I98" s="55">
        <f t="shared" si="21"/>
        <v>9021</v>
      </c>
      <c r="J98" s="61">
        <f t="shared" si="13"/>
        <v>504.12818262241905</v>
      </c>
      <c r="K98" s="61">
        <f t="shared" si="14"/>
        <v>-72.903837989390297</v>
      </c>
      <c r="L98" s="61">
        <f t="shared" si="15"/>
        <v>5314.9695935832679</v>
      </c>
      <c r="M98" s="61">
        <f t="shared" si="16"/>
        <v>47946340.703714661</v>
      </c>
      <c r="N98" s="61">
        <f t="shared" si="17"/>
        <v>-0.9585187016403135</v>
      </c>
      <c r="O98" s="49">
        <f t="shared" si="22"/>
        <v>0.25</v>
      </c>
      <c r="P98">
        <v>-0.9585187016403135</v>
      </c>
      <c r="Q98" s="49">
        <f t="shared" si="22"/>
        <v>0.25</v>
      </c>
      <c r="R98" s="48">
        <f t="shared" si="23"/>
        <v>0</v>
      </c>
      <c r="S98" s="60">
        <f>Sheet1!B95*2</f>
        <v>1121205.340347294</v>
      </c>
      <c r="T98" s="69">
        <f t="shared" si="24"/>
        <v>49464.941485910029</v>
      </c>
      <c r="U98" s="69">
        <f t="shared" si="25"/>
        <v>0</v>
      </c>
    </row>
    <row r="99" spans="1:21" x14ac:dyDescent="0.25">
      <c r="A99" s="50">
        <f t="shared" si="18"/>
        <v>0</v>
      </c>
      <c r="B99" s="6" t="s">
        <v>56</v>
      </c>
      <c r="C99" s="75" t="s">
        <v>57</v>
      </c>
      <c r="D99" s="59">
        <v>2242847.3186318334</v>
      </c>
      <c r="E99" s="63"/>
      <c r="F99" s="63">
        <f t="shared" si="19"/>
        <v>2242847.3186318334</v>
      </c>
      <c r="G99" s="52">
        <f t="shared" si="20"/>
        <v>2242847.3186318334</v>
      </c>
      <c r="H99" s="60">
        <v>4229</v>
      </c>
      <c r="I99" s="55">
        <f t="shared" si="21"/>
        <v>4229</v>
      </c>
      <c r="J99" s="61">
        <f t="shared" si="13"/>
        <v>530.34933048754635</v>
      </c>
      <c r="K99" s="61">
        <f t="shared" si="14"/>
        <v>-46.68269012426299</v>
      </c>
      <c r="L99" s="61">
        <f t="shared" si="15"/>
        <v>2179.2735572379611</v>
      </c>
      <c r="M99" s="61">
        <f t="shared" si="16"/>
        <v>9216147.8735593371</v>
      </c>
      <c r="N99" s="61">
        <f t="shared" si="17"/>
        <v>-0.61377058823017749</v>
      </c>
      <c r="O99" s="49">
        <f t="shared" si="22"/>
        <v>0.2</v>
      </c>
      <c r="P99">
        <v>-0.61377058823017749</v>
      </c>
      <c r="Q99" s="49">
        <f t="shared" si="22"/>
        <v>0.2</v>
      </c>
      <c r="R99" s="48">
        <f t="shared" si="23"/>
        <v>0</v>
      </c>
      <c r="S99" s="60">
        <f>Sheet1!B96*2</f>
        <v>1121205.340347294</v>
      </c>
      <c r="T99" s="69">
        <f t="shared" si="24"/>
        <v>39571.953188728025</v>
      </c>
      <c r="U99" s="69">
        <f t="shared" si="25"/>
        <v>0</v>
      </c>
    </row>
    <row r="100" spans="1:21" x14ac:dyDescent="0.25">
      <c r="A100" s="50">
        <f t="shared" si="18"/>
        <v>0</v>
      </c>
      <c r="B100" s="6" t="s">
        <v>120</v>
      </c>
      <c r="C100" s="75" t="s">
        <v>121</v>
      </c>
      <c r="D100" s="59">
        <v>14683134.097871976</v>
      </c>
      <c r="E100" s="63"/>
      <c r="F100" s="63">
        <f t="shared" si="19"/>
        <v>14683134.097871976</v>
      </c>
      <c r="G100" s="52">
        <f t="shared" si="20"/>
        <v>14683134.097871976</v>
      </c>
      <c r="H100" s="60">
        <v>23352</v>
      </c>
      <c r="I100" s="55">
        <f t="shared" si="21"/>
        <v>23352</v>
      </c>
      <c r="J100" s="61">
        <f t="shared" si="13"/>
        <v>628.77415629804625</v>
      </c>
      <c r="K100" s="61">
        <f t="shared" si="14"/>
        <v>51.742135686236907</v>
      </c>
      <c r="L100" s="61">
        <f t="shared" si="15"/>
        <v>2677.2486053729508</v>
      </c>
      <c r="M100" s="61">
        <f t="shared" si="16"/>
        <v>62519109.432669148</v>
      </c>
      <c r="N100" s="61">
        <f t="shared" si="17"/>
        <v>0.68029072386129263</v>
      </c>
      <c r="O100" s="49">
        <f t="shared" si="22"/>
        <v>0.15</v>
      </c>
      <c r="P100">
        <v>0.68029072386129263</v>
      </c>
      <c r="Q100" s="49">
        <f t="shared" si="22"/>
        <v>0.15</v>
      </c>
      <c r="R100" s="48">
        <f t="shared" si="23"/>
        <v>0</v>
      </c>
      <c r="S100" s="60">
        <f>Sheet1!B97*2</f>
        <v>1121205.340347294</v>
      </c>
      <c r="T100" s="69">
        <f t="shared" si="24"/>
        <v>29678.964891546017</v>
      </c>
      <c r="U100" s="69">
        <f t="shared" si="25"/>
        <v>0</v>
      </c>
    </row>
    <row r="101" spans="1:21" x14ac:dyDescent="0.25">
      <c r="A101" s="50">
        <f t="shared" si="18"/>
        <v>0</v>
      </c>
      <c r="B101" s="6" t="s">
        <v>213</v>
      </c>
      <c r="C101" s="74" t="s">
        <v>214</v>
      </c>
      <c r="D101" s="59">
        <v>14906713.081659319</v>
      </c>
      <c r="E101" s="63"/>
      <c r="F101" s="63">
        <f t="shared" si="19"/>
        <v>14906713.081659319</v>
      </c>
      <c r="G101" s="52">
        <f t="shared" si="20"/>
        <v>14906713.081659319</v>
      </c>
      <c r="H101" s="60">
        <v>27772</v>
      </c>
      <c r="I101" s="55">
        <f t="shared" si="21"/>
        <v>27772</v>
      </c>
      <c r="J101" s="61">
        <f t="shared" si="13"/>
        <v>536.75331562938641</v>
      </c>
      <c r="K101" s="61">
        <f t="shared" si="14"/>
        <v>-40.278704982422937</v>
      </c>
      <c r="L101" s="61">
        <f t="shared" si="15"/>
        <v>1622.3740750610623</v>
      </c>
      <c r="M101" s="61">
        <f t="shared" si="16"/>
        <v>45056572.812595822</v>
      </c>
      <c r="N101" s="61">
        <f t="shared" si="17"/>
        <v>-0.52957283276531852</v>
      </c>
      <c r="O101" s="49">
        <f t="shared" si="22"/>
        <v>0.2</v>
      </c>
      <c r="P101">
        <v>-0.52957283276531852</v>
      </c>
      <c r="Q101" s="49">
        <f t="shared" si="22"/>
        <v>0.2</v>
      </c>
      <c r="R101" s="48">
        <f t="shared" si="23"/>
        <v>0</v>
      </c>
      <c r="S101" s="60">
        <f>Sheet1!B98*2</f>
        <v>10099711.74805194</v>
      </c>
      <c r="T101" s="69">
        <f t="shared" si="24"/>
        <v>356460.41463712731</v>
      </c>
      <c r="U101" s="69">
        <f t="shared" si="25"/>
        <v>0</v>
      </c>
    </row>
    <row r="102" spans="1:21" x14ac:dyDescent="0.25">
      <c r="A102" s="50">
        <f t="shared" si="18"/>
        <v>0</v>
      </c>
      <c r="B102" s="6" t="s">
        <v>122</v>
      </c>
      <c r="C102" s="75" t="s">
        <v>123</v>
      </c>
      <c r="D102" s="59">
        <v>4133254.1262041</v>
      </c>
      <c r="E102" s="63"/>
      <c r="F102" s="63">
        <f t="shared" si="19"/>
        <v>4133254.1262041</v>
      </c>
      <c r="G102" s="52">
        <f t="shared" si="20"/>
        <v>4133254.1262041</v>
      </c>
      <c r="H102" s="60">
        <v>6226</v>
      </c>
      <c r="I102" s="55">
        <f t="shared" si="21"/>
        <v>6226</v>
      </c>
      <c r="J102" s="61">
        <f t="shared" si="13"/>
        <v>663.86992068809832</v>
      </c>
      <c r="K102" s="61">
        <f t="shared" si="14"/>
        <v>86.837900076288975</v>
      </c>
      <c r="L102" s="61">
        <f t="shared" si="15"/>
        <v>7540.8208896595488</v>
      </c>
      <c r="M102" s="61">
        <f t="shared" si="16"/>
        <v>46949150.859020352</v>
      </c>
      <c r="N102" s="61">
        <f t="shared" si="17"/>
        <v>1.14171974384132</v>
      </c>
      <c r="O102" s="49">
        <f t="shared" si="22"/>
        <v>0.15</v>
      </c>
      <c r="P102">
        <v>1.14171974384132</v>
      </c>
      <c r="Q102" s="49">
        <f t="shared" si="22"/>
        <v>0.15</v>
      </c>
      <c r="R102" s="48">
        <f t="shared" si="23"/>
        <v>0</v>
      </c>
      <c r="S102" s="60">
        <f>Sheet1!B99*2</f>
        <v>1121205.340347294</v>
      </c>
      <c r="T102" s="69">
        <f t="shared" si="24"/>
        <v>29678.964891546017</v>
      </c>
      <c r="U102" s="69">
        <f t="shared" si="25"/>
        <v>0</v>
      </c>
    </row>
    <row r="103" spans="1:21" x14ac:dyDescent="0.25">
      <c r="A103" s="50">
        <f t="shared" si="18"/>
        <v>0</v>
      </c>
      <c r="B103" s="6" t="s">
        <v>141</v>
      </c>
      <c r="C103" s="75" t="s">
        <v>142</v>
      </c>
      <c r="D103" s="59">
        <v>1411991.0773601762</v>
      </c>
      <c r="E103" s="63"/>
      <c r="F103" s="63">
        <f t="shared" si="19"/>
        <v>1411991.0773601762</v>
      </c>
      <c r="G103" s="52">
        <f t="shared" si="20"/>
        <v>1411991.0773601762</v>
      </c>
      <c r="H103" s="60">
        <v>2452</v>
      </c>
      <c r="I103" s="55">
        <f t="shared" si="21"/>
        <v>2452</v>
      </c>
      <c r="J103" s="61">
        <f t="shared" si="13"/>
        <v>575.85280479615676</v>
      </c>
      <c r="K103" s="68">
        <f t="shared" si="14"/>
        <v>-1.1792158156525829</v>
      </c>
      <c r="L103" s="61">
        <f t="shared" si="15"/>
        <v>1.3905499398851864</v>
      </c>
      <c r="M103" s="61">
        <f t="shared" si="16"/>
        <v>3409.628452598477</v>
      </c>
      <c r="N103" s="61">
        <f t="shared" si="17"/>
        <v>-1.5503990513332505E-2</v>
      </c>
      <c r="O103" s="49">
        <f t="shared" si="22"/>
        <v>0.2</v>
      </c>
      <c r="P103">
        <v>-1.5503990513332505E-2</v>
      </c>
      <c r="Q103" s="49">
        <f t="shared" si="22"/>
        <v>0.2</v>
      </c>
      <c r="R103" s="48">
        <f t="shared" si="23"/>
        <v>0</v>
      </c>
      <c r="S103" s="60">
        <f>Sheet1!B100*2</f>
        <v>1121205.340347294</v>
      </c>
      <c r="T103" s="69">
        <f t="shared" si="24"/>
        <v>39571.953188728025</v>
      </c>
      <c r="U103" s="69">
        <f t="shared" si="25"/>
        <v>0</v>
      </c>
    </row>
    <row r="104" spans="1:21" x14ac:dyDescent="0.25">
      <c r="A104" s="50">
        <f t="shared" si="18"/>
        <v>0</v>
      </c>
      <c r="B104" s="6" t="s">
        <v>215</v>
      </c>
      <c r="C104" s="74" t="s">
        <v>216</v>
      </c>
      <c r="D104" s="59">
        <v>11002795.703853631</v>
      </c>
      <c r="E104" s="63"/>
      <c r="F104" s="63">
        <f t="shared" si="19"/>
        <v>11002795.703853631</v>
      </c>
      <c r="G104" s="52">
        <f t="shared" si="20"/>
        <v>11002795.703853631</v>
      </c>
      <c r="H104" s="60">
        <v>18178</v>
      </c>
      <c r="I104" s="55">
        <f t="shared" si="21"/>
        <v>18178</v>
      </c>
      <c r="J104" s="61">
        <f t="shared" si="13"/>
        <v>605.28087269521575</v>
      </c>
      <c r="K104" s="61">
        <f t="shared" si="14"/>
        <v>28.248852083406405</v>
      </c>
      <c r="L104" s="61">
        <f t="shared" si="15"/>
        <v>797.99764403017434</v>
      </c>
      <c r="M104" s="61">
        <f t="shared" si="16"/>
        <v>14506001.173180509</v>
      </c>
      <c r="N104" s="61">
        <f t="shared" si="17"/>
        <v>0.37140778549623821</v>
      </c>
      <c r="O104" s="49">
        <f t="shared" si="22"/>
        <v>0.15</v>
      </c>
      <c r="P104">
        <v>0.37140778549623821</v>
      </c>
      <c r="Q104" s="49">
        <f t="shared" si="22"/>
        <v>0.15</v>
      </c>
      <c r="R104" s="48">
        <f t="shared" si="23"/>
        <v>0</v>
      </c>
      <c r="S104" s="60">
        <f>Sheet1!B101*2</f>
        <v>10099711.74805194</v>
      </c>
      <c r="T104" s="69">
        <f t="shared" si="24"/>
        <v>267345.31097784545</v>
      </c>
      <c r="U104" s="69">
        <f t="shared" si="25"/>
        <v>0</v>
      </c>
    </row>
    <row r="105" spans="1:21" x14ac:dyDescent="0.25">
      <c r="A105" s="50">
        <f t="shared" si="18"/>
        <v>0</v>
      </c>
      <c r="B105" s="6" t="s">
        <v>8</v>
      </c>
      <c r="C105" s="75" t="s">
        <v>9</v>
      </c>
      <c r="D105" s="59">
        <v>2068602.2393183368</v>
      </c>
      <c r="E105" s="63"/>
      <c r="F105" s="63">
        <f t="shared" si="19"/>
        <v>2068602.2393183368</v>
      </c>
      <c r="G105" s="52">
        <f t="shared" si="20"/>
        <v>2068602.2393183368</v>
      </c>
      <c r="H105" s="60">
        <v>3942</v>
      </c>
      <c r="I105" s="55">
        <f t="shared" si="21"/>
        <v>3942</v>
      </c>
      <c r="J105" s="61">
        <f t="shared" si="13"/>
        <v>524.75957364747251</v>
      </c>
      <c r="K105" s="61">
        <f t="shared" si="14"/>
        <v>-52.272446964336837</v>
      </c>
      <c r="L105" s="61">
        <f t="shared" si="15"/>
        <v>2732.4087116394076</v>
      </c>
      <c r="M105" s="61">
        <f t="shared" si="16"/>
        <v>10771155.141282545</v>
      </c>
      <c r="N105" s="61">
        <f t="shared" si="17"/>
        <v>-0.68726310407841562</v>
      </c>
      <c r="O105" s="49">
        <f t="shared" si="22"/>
        <v>0.2</v>
      </c>
      <c r="P105">
        <v>-0.68726310407841562</v>
      </c>
      <c r="Q105" s="49">
        <f t="shared" si="22"/>
        <v>0.2</v>
      </c>
      <c r="R105" s="48">
        <f t="shared" si="23"/>
        <v>0</v>
      </c>
      <c r="S105" s="60">
        <f>Sheet1!B102*2</f>
        <v>1121205.340347294</v>
      </c>
      <c r="T105" s="69">
        <f t="shared" si="24"/>
        <v>39571.953188728025</v>
      </c>
      <c r="U105" s="69">
        <f t="shared" si="25"/>
        <v>0</v>
      </c>
    </row>
    <row r="106" spans="1:21" x14ac:dyDescent="0.25">
      <c r="A106" s="50">
        <f t="shared" si="18"/>
        <v>0</v>
      </c>
      <c r="B106" s="6" t="s">
        <v>62</v>
      </c>
      <c r="C106" s="75" t="s">
        <v>63</v>
      </c>
      <c r="D106" s="59">
        <v>3141896.8940196508</v>
      </c>
      <c r="E106" s="63"/>
      <c r="F106" s="63">
        <f t="shared" si="19"/>
        <v>3141896.8940196508</v>
      </c>
      <c r="G106" s="52">
        <f t="shared" si="20"/>
        <v>3141896.8940196508</v>
      </c>
      <c r="H106" s="60">
        <v>5782</v>
      </c>
      <c r="I106" s="55">
        <f t="shared" si="21"/>
        <v>5782</v>
      </c>
      <c r="J106" s="61">
        <f t="shared" si="13"/>
        <v>543.39275233823082</v>
      </c>
      <c r="K106" s="61">
        <f t="shared" si="14"/>
        <v>-33.639268273578523</v>
      </c>
      <c r="L106" s="61">
        <f t="shared" si="15"/>
        <v>1131.6003699817866</v>
      </c>
      <c r="M106" s="61">
        <f t="shared" si="16"/>
        <v>6542913.3392346902</v>
      </c>
      <c r="N106" s="61">
        <f t="shared" si="17"/>
        <v>-0.4422794277910736</v>
      </c>
      <c r="O106" s="49">
        <f t="shared" si="22"/>
        <v>0.2</v>
      </c>
      <c r="P106">
        <v>-0.4422794277910736</v>
      </c>
      <c r="Q106" s="49">
        <f t="shared" si="22"/>
        <v>0.2</v>
      </c>
      <c r="R106" s="48">
        <f t="shared" si="23"/>
        <v>0</v>
      </c>
      <c r="S106" s="60">
        <f>Sheet1!B103*2</f>
        <v>1121205.340347294</v>
      </c>
      <c r="T106" s="69">
        <f t="shared" si="24"/>
        <v>39571.953188728025</v>
      </c>
      <c r="U106" s="69">
        <f t="shared" si="25"/>
        <v>0</v>
      </c>
    </row>
    <row r="107" spans="1:21" x14ac:dyDescent="0.25">
      <c r="A107" s="50">
        <f t="shared" si="18"/>
        <v>0</v>
      </c>
      <c r="B107" s="6" t="s">
        <v>217</v>
      </c>
      <c r="C107" s="74" t="s">
        <v>218</v>
      </c>
      <c r="D107" s="59">
        <v>7433316.4983303184</v>
      </c>
      <c r="E107" s="63"/>
      <c r="F107" s="63">
        <f t="shared" si="19"/>
        <v>7433316.4983303184</v>
      </c>
      <c r="G107" s="52">
        <f t="shared" si="20"/>
        <v>7433316.4983303184</v>
      </c>
      <c r="H107" s="60">
        <v>13917</v>
      </c>
      <c r="I107" s="55">
        <f t="shared" si="21"/>
        <v>13917</v>
      </c>
      <c r="J107" s="61">
        <f t="shared" si="13"/>
        <v>534.11773358700282</v>
      </c>
      <c r="K107" s="61">
        <f t="shared" si="14"/>
        <v>-42.914287024806526</v>
      </c>
      <c r="L107" s="61">
        <f t="shared" si="15"/>
        <v>1841.6360308474777</v>
      </c>
      <c r="M107" s="61">
        <f t="shared" si="16"/>
        <v>25630048.641304348</v>
      </c>
      <c r="N107" s="61">
        <f t="shared" si="17"/>
        <v>-0.56422470771461386</v>
      </c>
      <c r="O107" s="49">
        <f t="shared" si="22"/>
        <v>0.2</v>
      </c>
      <c r="P107">
        <v>-0.56422470771461386</v>
      </c>
      <c r="Q107" s="49">
        <f t="shared" si="22"/>
        <v>0.2</v>
      </c>
      <c r="R107" s="48">
        <f t="shared" si="23"/>
        <v>0</v>
      </c>
      <c r="S107" s="60">
        <f>Sheet1!B104*2</f>
        <v>10099711.74805194</v>
      </c>
      <c r="T107" s="69">
        <f t="shared" si="24"/>
        <v>356460.41463712731</v>
      </c>
      <c r="U107" s="69">
        <f t="shared" si="25"/>
        <v>0</v>
      </c>
    </row>
    <row r="108" spans="1:21" x14ac:dyDescent="0.25">
      <c r="A108" s="50">
        <f t="shared" si="18"/>
        <v>0</v>
      </c>
      <c r="B108" s="6" t="s">
        <v>143</v>
      </c>
      <c r="C108" s="75" t="s">
        <v>144</v>
      </c>
      <c r="D108" s="59">
        <v>7403828.1299412381</v>
      </c>
      <c r="E108" s="63"/>
      <c r="F108" s="63">
        <f t="shared" si="19"/>
        <v>7403828.1299412381</v>
      </c>
      <c r="G108" s="52">
        <f t="shared" si="20"/>
        <v>7403828.1299412381</v>
      </c>
      <c r="H108" s="60">
        <v>10372</v>
      </c>
      <c r="I108" s="55">
        <f t="shared" si="21"/>
        <v>10372</v>
      </c>
      <c r="J108" s="61">
        <f t="shared" si="13"/>
        <v>713.82839663914751</v>
      </c>
      <c r="K108" s="61">
        <f t="shared" si="14"/>
        <v>136.79637602733817</v>
      </c>
      <c r="L108" s="61">
        <f t="shared" si="15"/>
        <v>18713.248494212901</v>
      </c>
      <c r="M108" s="61">
        <f t="shared" si="16"/>
        <v>194093813.38197622</v>
      </c>
      <c r="N108" s="61">
        <f t="shared" si="17"/>
        <v>1.798559422316099</v>
      </c>
      <c r="O108" s="49">
        <f t="shared" si="22"/>
        <v>0.15</v>
      </c>
      <c r="P108">
        <v>1.798559422316099</v>
      </c>
      <c r="Q108" s="49">
        <f t="shared" si="22"/>
        <v>0.15</v>
      </c>
      <c r="R108" s="48">
        <f t="shared" si="23"/>
        <v>0</v>
      </c>
      <c r="S108" s="60">
        <f>Sheet1!B105*2</f>
        <v>1121205.340347294</v>
      </c>
      <c r="T108" s="69">
        <f t="shared" si="24"/>
        <v>29678.964891546017</v>
      </c>
      <c r="U108" s="69">
        <f t="shared" si="25"/>
        <v>0</v>
      </c>
    </row>
    <row r="109" spans="1:21" x14ac:dyDescent="0.25">
      <c r="A109" s="50">
        <f t="shared" si="18"/>
        <v>0</v>
      </c>
      <c r="B109" s="6" t="s">
        <v>156</v>
      </c>
      <c r="C109" s="75" t="s">
        <v>157</v>
      </c>
      <c r="D109" s="59">
        <v>2061329.3943829203</v>
      </c>
      <c r="E109" s="63"/>
      <c r="F109" s="63">
        <f t="shared" si="19"/>
        <v>2061329.3943829203</v>
      </c>
      <c r="G109" s="52">
        <f t="shared" si="20"/>
        <v>2061329.3943829203</v>
      </c>
      <c r="H109" s="60">
        <v>4006</v>
      </c>
      <c r="I109" s="55">
        <f t="shared" si="21"/>
        <v>4006</v>
      </c>
      <c r="J109" s="61">
        <f t="shared" si="13"/>
        <v>514.56050783397916</v>
      </c>
      <c r="K109" s="61">
        <f t="shared" si="14"/>
        <v>-62.471512777830185</v>
      </c>
      <c r="L109" s="61">
        <f t="shared" si="15"/>
        <v>3902.6899087505999</v>
      </c>
      <c r="M109" s="61">
        <f t="shared" si="16"/>
        <v>15634175.774454903</v>
      </c>
      <c r="N109" s="61">
        <f t="shared" si="17"/>
        <v>-0.82135748910813722</v>
      </c>
      <c r="O109" s="49">
        <f t="shared" si="22"/>
        <v>0.25</v>
      </c>
      <c r="P109">
        <v>-0.82135748910813722</v>
      </c>
      <c r="Q109" s="49">
        <f t="shared" si="22"/>
        <v>0.25</v>
      </c>
      <c r="R109" s="48">
        <f t="shared" si="23"/>
        <v>0</v>
      </c>
      <c r="S109" s="60">
        <f>Sheet1!B106*2</f>
        <v>1121205.340347294</v>
      </c>
      <c r="T109" s="69">
        <f t="shared" si="24"/>
        <v>49464.941485910029</v>
      </c>
      <c r="U109" s="69">
        <f t="shared" si="25"/>
        <v>0</v>
      </c>
    </row>
    <row r="110" spans="1:21" x14ac:dyDescent="0.25">
      <c r="A110" s="50">
        <f t="shared" si="18"/>
        <v>0</v>
      </c>
      <c r="B110" s="6" t="s">
        <v>219</v>
      </c>
      <c r="C110" s="74" t="s">
        <v>220</v>
      </c>
      <c r="D110" s="59">
        <v>17757371.324828919</v>
      </c>
      <c r="E110" s="63"/>
      <c r="F110" s="63">
        <f t="shared" si="19"/>
        <v>17757371.324828919</v>
      </c>
      <c r="G110" s="52">
        <f t="shared" si="20"/>
        <v>17757371.324828919</v>
      </c>
      <c r="H110" s="60">
        <v>33397</v>
      </c>
      <c r="I110" s="55">
        <f t="shared" si="21"/>
        <v>33397</v>
      </c>
      <c r="J110" s="61">
        <f t="shared" si="13"/>
        <v>531.70558208308887</v>
      </c>
      <c r="K110" s="61">
        <f t="shared" si="14"/>
        <v>-45.326438528720473</v>
      </c>
      <c r="L110" s="61">
        <f t="shared" si="15"/>
        <v>2054.4860296978759</v>
      </c>
      <c r="M110" s="61">
        <f t="shared" si="16"/>
        <v>68613669.933819965</v>
      </c>
      <c r="N110" s="61">
        <f t="shared" si="17"/>
        <v>-0.59593898218158781</v>
      </c>
      <c r="O110" s="49">
        <f t="shared" si="22"/>
        <v>0.2</v>
      </c>
      <c r="P110">
        <v>-0.59593898218158781</v>
      </c>
      <c r="Q110" s="49">
        <f t="shared" si="22"/>
        <v>0.2</v>
      </c>
      <c r="R110" s="48">
        <f t="shared" si="23"/>
        <v>0</v>
      </c>
      <c r="S110" s="60">
        <f>Sheet1!B107*2</f>
        <v>10099711.74805194</v>
      </c>
      <c r="T110" s="69">
        <f t="shared" si="24"/>
        <v>356460.41463712731</v>
      </c>
      <c r="U110" s="69">
        <f t="shared" si="25"/>
        <v>0</v>
      </c>
    </row>
    <row r="111" spans="1:21" x14ac:dyDescent="0.25">
      <c r="A111" s="50">
        <f t="shared" si="18"/>
        <v>0</v>
      </c>
      <c r="B111" s="6" t="s">
        <v>42</v>
      </c>
      <c r="C111" s="75" t="s">
        <v>43</v>
      </c>
      <c r="D111" s="59">
        <v>2006287.7617234648</v>
      </c>
      <c r="E111" s="63"/>
      <c r="F111" s="63">
        <f t="shared" si="19"/>
        <v>2006287.7617234648</v>
      </c>
      <c r="G111" s="52">
        <f t="shared" si="20"/>
        <v>2006287.7617234648</v>
      </c>
      <c r="H111" s="60">
        <v>3924</v>
      </c>
      <c r="I111" s="55">
        <f t="shared" si="21"/>
        <v>3924</v>
      </c>
      <c r="J111" s="61">
        <f t="shared" si="13"/>
        <v>511.28638168284016</v>
      </c>
      <c r="K111" s="61">
        <f t="shared" si="14"/>
        <v>-65.745638928969186</v>
      </c>
      <c r="L111" s="61">
        <f t="shared" si="15"/>
        <v>4322.489038178388</v>
      </c>
      <c r="M111" s="61">
        <f t="shared" si="16"/>
        <v>16961446.985811993</v>
      </c>
      <c r="N111" s="61">
        <f t="shared" si="17"/>
        <v>-0.86440475841449493</v>
      </c>
      <c r="O111" s="49">
        <f t="shared" si="22"/>
        <v>0.25</v>
      </c>
      <c r="P111">
        <v>-0.86440475841449493</v>
      </c>
      <c r="Q111" s="49">
        <f t="shared" si="22"/>
        <v>0.25</v>
      </c>
      <c r="R111" s="48">
        <f t="shared" si="23"/>
        <v>0</v>
      </c>
      <c r="S111" s="60">
        <f>Sheet1!B108*2</f>
        <v>1121205.340347294</v>
      </c>
      <c r="T111" s="69">
        <f t="shared" si="24"/>
        <v>49464.941485910029</v>
      </c>
      <c r="U111" s="69">
        <f t="shared" si="25"/>
        <v>0</v>
      </c>
    </row>
    <row r="112" spans="1:21" x14ac:dyDescent="0.25">
      <c r="A112" s="50">
        <f t="shared" si="18"/>
        <v>0</v>
      </c>
      <c r="B112" s="6" t="s">
        <v>221</v>
      </c>
      <c r="C112" s="74" t="s">
        <v>222</v>
      </c>
      <c r="D112" s="59">
        <v>17813728.645472415</v>
      </c>
      <c r="E112" s="63"/>
      <c r="F112" s="63">
        <f t="shared" si="19"/>
        <v>17813728.645472415</v>
      </c>
      <c r="G112" s="52">
        <f t="shared" si="20"/>
        <v>17813728.645472415</v>
      </c>
      <c r="H112" s="60">
        <v>32455</v>
      </c>
      <c r="I112" s="55">
        <f t="shared" si="21"/>
        <v>32455</v>
      </c>
      <c r="J112" s="61">
        <f t="shared" si="13"/>
        <v>548.87470791780663</v>
      </c>
      <c r="K112" s="61">
        <f t="shared" si="14"/>
        <v>-28.157312694002712</v>
      </c>
      <c r="L112" s="61">
        <f t="shared" si="15"/>
        <v>792.8342581478463</v>
      </c>
      <c r="M112" s="61">
        <f t="shared" si="16"/>
        <v>25731435.848188352</v>
      </c>
      <c r="N112" s="61">
        <f t="shared" si="17"/>
        <v>-0.37020425192242357</v>
      </c>
      <c r="O112" s="49">
        <f t="shared" si="22"/>
        <v>0.2</v>
      </c>
      <c r="P112">
        <v>-0.37020425192242357</v>
      </c>
      <c r="Q112" s="49">
        <f t="shared" si="22"/>
        <v>0.2</v>
      </c>
      <c r="R112" s="48">
        <f t="shared" si="23"/>
        <v>0</v>
      </c>
      <c r="S112" s="60">
        <f>Sheet1!B109*2</f>
        <v>10099711.74805194</v>
      </c>
      <c r="T112" s="69">
        <f t="shared" si="24"/>
        <v>356460.41463712731</v>
      </c>
      <c r="U112" s="69">
        <f t="shared" si="25"/>
        <v>0</v>
      </c>
    </row>
    <row r="113" spans="1:21" x14ac:dyDescent="0.25">
      <c r="A113" s="50">
        <f t="shared" si="18"/>
        <v>0</v>
      </c>
      <c r="B113" s="6" t="s">
        <v>80</v>
      </c>
      <c r="C113" s="75" t="s">
        <v>81</v>
      </c>
      <c r="D113" s="59">
        <v>1556082.9479295113</v>
      </c>
      <c r="E113" s="63"/>
      <c r="F113" s="63">
        <f t="shared" si="19"/>
        <v>1556082.9479295113</v>
      </c>
      <c r="G113" s="52">
        <f t="shared" si="20"/>
        <v>1556082.9479295113</v>
      </c>
      <c r="H113" s="60">
        <v>2850</v>
      </c>
      <c r="I113" s="55">
        <f t="shared" si="21"/>
        <v>2850</v>
      </c>
      <c r="J113" s="61">
        <f t="shared" si="13"/>
        <v>545.99401681737243</v>
      </c>
      <c r="K113" s="61">
        <f t="shared" si="14"/>
        <v>-31.038003794436918</v>
      </c>
      <c r="L113" s="61">
        <f t="shared" si="15"/>
        <v>963.35767954348046</v>
      </c>
      <c r="M113" s="61">
        <f t="shared" si="16"/>
        <v>2745569.3866989193</v>
      </c>
      <c r="N113" s="61">
        <f t="shared" si="17"/>
        <v>-0.40807875029680046</v>
      </c>
      <c r="O113" s="49">
        <f t="shared" si="22"/>
        <v>0.2</v>
      </c>
      <c r="P113">
        <v>-0.40807875029680046</v>
      </c>
      <c r="Q113" s="49">
        <f t="shared" si="22"/>
        <v>0.2</v>
      </c>
      <c r="R113" s="48">
        <f t="shared" si="23"/>
        <v>0</v>
      </c>
      <c r="S113" s="60">
        <f>Sheet1!B110*2</f>
        <v>1121205.340347294</v>
      </c>
      <c r="T113" s="69">
        <f t="shared" si="24"/>
        <v>39571.953188728025</v>
      </c>
      <c r="U113" s="69">
        <f t="shared" si="25"/>
        <v>0</v>
      </c>
    </row>
    <row r="114" spans="1:21" x14ac:dyDescent="0.25">
      <c r="A114" s="50">
        <f t="shared" si="18"/>
        <v>0</v>
      </c>
      <c r="B114" s="6" t="s">
        <v>223</v>
      </c>
      <c r="C114" s="74" t="s">
        <v>224</v>
      </c>
      <c r="D114" s="59">
        <v>5168045.256612476</v>
      </c>
      <c r="E114" s="63"/>
      <c r="F114" s="63">
        <f t="shared" si="19"/>
        <v>5168045.256612476</v>
      </c>
      <c r="G114" s="52">
        <f t="shared" si="20"/>
        <v>5168045.256612476</v>
      </c>
      <c r="H114" s="60">
        <v>10109</v>
      </c>
      <c r="I114" s="55">
        <f t="shared" si="21"/>
        <v>10109</v>
      </c>
      <c r="J114" s="61">
        <f t="shared" si="13"/>
        <v>511.23209581684398</v>
      </c>
      <c r="K114" s="61">
        <f t="shared" si="14"/>
        <v>-65.799924794965364</v>
      </c>
      <c r="L114" s="61">
        <f t="shared" si="15"/>
        <v>4329.6301030230979</v>
      </c>
      <c r="M114" s="61">
        <f t="shared" si="16"/>
        <v>43768230.711460494</v>
      </c>
      <c r="N114" s="61">
        <f t="shared" si="17"/>
        <v>-0.86511849337313518</v>
      </c>
      <c r="O114" s="49">
        <f t="shared" si="22"/>
        <v>0.25</v>
      </c>
      <c r="P114">
        <v>-0.86511849337313518</v>
      </c>
      <c r="Q114" s="49">
        <f t="shared" si="22"/>
        <v>0.25</v>
      </c>
      <c r="R114" s="48">
        <f t="shared" si="23"/>
        <v>0</v>
      </c>
      <c r="S114" s="60">
        <f>Sheet1!B111*2</f>
        <v>10099711.74805194</v>
      </c>
      <c r="T114" s="69">
        <f t="shared" si="24"/>
        <v>445575.51829640911</v>
      </c>
      <c r="U114" s="69">
        <f t="shared" si="25"/>
        <v>0</v>
      </c>
    </row>
    <row r="115" spans="1:21" x14ac:dyDescent="0.25">
      <c r="A115" s="50">
        <f t="shared" si="18"/>
        <v>0</v>
      </c>
      <c r="B115" s="6" t="s">
        <v>96</v>
      </c>
      <c r="C115" s="75" t="s">
        <v>97</v>
      </c>
      <c r="D115" s="59">
        <v>2000783.2290518892</v>
      </c>
      <c r="E115" s="63"/>
      <c r="F115" s="63">
        <f t="shared" si="19"/>
        <v>2000783.2290518892</v>
      </c>
      <c r="G115" s="52">
        <f t="shared" si="20"/>
        <v>2000783.2290518892</v>
      </c>
      <c r="H115" s="60">
        <v>3783</v>
      </c>
      <c r="I115" s="55">
        <f t="shared" si="21"/>
        <v>3783</v>
      </c>
      <c r="J115" s="61">
        <f t="shared" si="13"/>
        <v>528.88798018818113</v>
      </c>
      <c r="K115" s="61">
        <f t="shared" si="14"/>
        <v>-48.144040423628212</v>
      </c>
      <c r="L115" s="61">
        <f t="shared" si="15"/>
        <v>2317.8486283119473</v>
      </c>
      <c r="M115" s="61">
        <f t="shared" si="16"/>
        <v>8768421.3609040976</v>
      </c>
      <c r="N115" s="61">
        <f t="shared" si="17"/>
        <v>-0.63298400182018755</v>
      </c>
      <c r="O115" s="49">
        <f t="shared" si="22"/>
        <v>0.2</v>
      </c>
      <c r="P115">
        <v>-0.63298400182018755</v>
      </c>
      <c r="Q115" s="49">
        <f t="shared" si="22"/>
        <v>0.2</v>
      </c>
      <c r="R115" s="48">
        <f t="shared" si="23"/>
        <v>0</v>
      </c>
      <c r="S115" s="60">
        <f>Sheet1!B112*2</f>
        <v>1121205.340347294</v>
      </c>
      <c r="T115" s="69">
        <f t="shared" si="24"/>
        <v>39571.953188728025</v>
      </c>
      <c r="U115" s="69">
        <f t="shared" si="25"/>
        <v>0</v>
      </c>
    </row>
    <row r="116" spans="1:21" x14ac:dyDescent="0.25">
      <c r="A116" s="50">
        <f t="shared" si="18"/>
        <v>0</v>
      </c>
      <c r="B116" s="6" t="s">
        <v>108</v>
      </c>
      <c r="C116" s="75" t="s">
        <v>109</v>
      </c>
      <c r="D116" s="59">
        <v>1164240.2696250859</v>
      </c>
      <c r="E116" s="63"/>
      <c r="F116" s="63">
        <f t="shared" si="19"/>
        <v>1164240.2696250859</v>
      </c>
      <c r="G116" s="52">
        <f t="shared" si="20"/>
        <v>1164240.2696250859</v>
      </c>
      <c r="H116" s="60">
        <v>2268</v>
      </c>
      <c r="I116" s="55">
        <f t="shared" si="21"/>
        <v>2268</v>
      </c>
      <c r="J116" s="61">
        <f t="shared" si="13"/>
        <v>513.33345221564628</v>
      </c>
      <c r="K116" s="61">
        <f t="shared" si="14"/>
        <v>-63.698568396163068</v>
      </c>
      <c r="L116" s="61">
        <f t="shared" si="15"/>
        <v>4057.5076157206645</v>
      </c>
      <c r="M116" s="61">
        <f t="shared" si="16"/>
        <v>9202427.2724544667</v>
      </c>
      <c r="N116" s="61">
        <f t="shared" si="17"/>
        <v>-0.83749046359291068</v>
      </c>
      <c r="O116" s="49">
        <f t="shared" si="22"/>
        <v>0.25</v>
      </c>
      <c r="P116">
        <v>-0.83749046359291068</v>
      </c>
      <c r="Q116" s="49">
        <f t="shared" si="22"/>
        <v>0.25</v>
      </c>
      <c r="R116" s="48">
        <f t="shared" si="23"/>
        <v>0</v>
      </c>
      <c r="S116" s="60">
        <f>Sheet1!B113*2</f>
        <v>1121205.340347294</v>
      </c>
      <c r="T116" s="69">
        <f t="shared" si="24"/>
        <v>49464.941485910029</v>
      </c>
      <c r="U116" s="69">
        <f t="shared" si="25"/>
        <v>0</v>
      </c>
    </row>
    <row r="117" spans="1:21" x14ac:dyDescent="0.25">
      <c r="A117" s="50">
        <f t="shared" si="18"/>
        <v>0</v>
      </c>
      <c r="B117" s="6" t="s">
        <v>34</v>
      </c>
      <c r="C117" s="75" t="s">
        <v>35</v>
      </c>
      <c r="D117" s="59">
        <v>2318773.973210468</v>
      </c>
      <c r="E117" s="63"/>
      <c r="F117" s="63">
        <f t="shared" si="19"/>
        <v>2318773.973210468</v>
      </c>
      <c r="G117" s="52">
        <f t="shared" si="20"/>
        <v>2318773.973210468</v>
      </c>
      <c r="H117" s="60">
        <v>4547</v>
      </c>
      <c r="I117" s="55">
        <f t="shared" si="21"/>
        <v>4547</v>
      </c>
      <c r="J117" s="61">
        <f t="shared" si="13"/>
        <v>509.95688876412316</v>
      </c>
      <c r="K117" s="61">
        <f t="shared" si="14"/>
        <v>-67.07513184768618</v>
      </c>
      <c r="L117" s="61">
        <f t="shared" si="15"/>
        <v>4499.0733123844848</v>
      </c>
      <c r="M117" s="61">
        <f t="shared" si="16"/>
        <v>20457286.351412252</v>
      </c>
      <c r="N117" s="61">
        <f t="shared" si="17"/>
        <v>-0.8818845490734456</v>
      </c>
      <c r="O117" s="49">
        <f t="shared" si="22"/>
        <v>0.25</v>
      </c>
      <c r="P117">
        <v>-0.8818845490734456</v>
      </c>
      <c r="Q117" s="49">
        <f t="shared" si="22"/>
        <v>0.25</v>
      </c>
      <c r="R117" s="48">
        <f t="shared" si="23"/>
        <v>0</v>
      </c>
      <c r="S117" s="60">
        <f>Sheet1!B114*2</f>
        <v>1121205.340347294</v>
      </c>
      <c r="T117" s="69">
        <f t="shared" si="24"/>
        <v>49464.941485910029</v>
      </c>
      <c r="U117" s="69">
        <f t="shared" si="25"/>
        <v>0</v>
      </c>
    </row>
    <row r="118" spans="1:21" x14ac:dyDescent="0.25">
      <c r="A118" s="50">
        <f t="shared" si="18"/>
        <v>0</v>
      </c>
      <c r="B118" s="6" t="s">
        <v>21</v>
      </c>
      <c r="C118" s="75" t="s">
        <v>22</v>
      </c>
      <c r="D118" s="59">
        <v>4949784.347212824</v>
      </c>
      <c r="E118" s="63"/>
      <c r="F118" s="63">
        <f t="shared" si="19"/>
        <v>4949784.347212824</v>
      </c>
      <c r="G118" s="52">
        <f t="shared" si="20"/>
        <v>4949784.347212824</v>
      </c>
      <c r="H118" s="60">
        <v>9414</v>
      </c>
      <c r="I118" s="55">
        <f t="shared" si="21"/>
        <v>9414</v>
      </c>
      <c r="J118" s="61">
        <f t="shared" si="13"/>
        <v>525.78971183480178</v>
      </c>
      <c r="K118" s="61">
        <f t="shared" si="14"/>
        <v>-51.242308777007565</v>
      </c>
      <c r="L118" s="61">
        <f t="shared" si="15"/>
        <v>2625.7742087981865</v>
      </c>
      <c r="M118" s="61">
        <f t="shared" si="16"/>
        <v>24719038.401626129</v>
      </c>
      <c r="N118" s="61">
        <f t="shared" si="17"/>
        <v>-0.67371914336166072</v>
      </c>
      <c r="O118" s="49">
        <f t="shared" si="22"/>
        <v>0.2</v>
      </c>
      <c r="P118">
        <v>-0.67371914336166072</v>
      </c>
      <c r="Q118" s="49">
        <f t="shared" si="22"/>
        <v>0.2</v>
      </c>
      <c r="R118" s="48">
        <f t="shared" si="23"/>
        <v>0</v>
      </c>
      <c r="S118" s="60">
        <f>Sheet1!B115*2</f>
        <v>1121205.340347294</v>
      </c>
      <c r="T118" s="69">
        <f t="shared" si="24"/>
        <v>39571.953188728025</v>
      </c>
      <c r="U118" s="69">
        <f t="shared" si="25"/>
        <v>0</v>
      </c>
    </row>
    <row r="119" spans="1:21" x14ac:dyDescent="0.25">
      <c r="A119" s="50">
        <f t="shared" si="18"/>
        <v>0</v>
      </c>
      <c r="B119" s="6" t="s">
        <v>169</v>
      </c>
      <c r="C119" s="75" t="s">
        <v>170</v>
      </c>
      <c r="D119" s="59">
        <v>7030380.4873344703</v>
      </c>
      <c r="E119" s="63"/>
      <c r="F119" s="63">
        <f t="shared" si="19"/>
        <v>7030380.4873344703</v>
      </c>
      <c r="G119" s="52">
        <f t="shared" si="20"/>
        <v>7030380.4873344703</v>
      </c>
      <c r="H119" s="60">
        <v>13171</v>
      </c>
      <c r="I119" s="55">
        <f t="shared" si="21"/>
        <v>13171</v>
      </c>
      <c r="J119" s="61">
        <f t="shared" si="13"/>
        <v>533.77727487164759</v>
      </c>
      <c r="K119" s="61">
        <f t="shared" si="14"/>
        <v>-43.254745740161752</v>
      </c>
      <c r="L119" s="61">
        <f t="shared" si="15"/>
        <v>1870.9730290460413</v>
      </c>
      <c r="M119" s="61">
        <f t="shared" si="16"/>
        <v>24642585.76556541</v>
      </c>
      <c r="N119" s="61">
        <f t="shared" si="17"/>
        <v>-0.5687009610203988</v>
      </c>
      <c r="O119" s="49">
        <f t="shared" si="22"/>
        <v>0.2</v>
      </c>
      <c r="P119">
        <v>-0.5687009610203988</v>
      </c>
      <c r="Q119" s="49">
        <f t="shared" si="22"/>
        <v>0.2</v>
      </c>
      <c r="R119" s="48">
        <f t="shared" si="23"/>
        <v>0</v>
      </c>
      <c r="S119" s="60">
        <f>Sheet1!B116*2</f>
        <v>1121205.340347294</v>
      </c>
      <c r="T119" s="69">
        <f t="shared" si="24"/>
        <v>39571.953188728025</v>
      </c>
      <c r="U119" s="69">
        <f t="shared" si="25"/>
        <v>0</v>
      </c>
    </row>
    <row r="120" spans="1:21" x14ac:dyDescent="0.25">
      <c r="A120" s="50">
        <f t="shared" si="18"/>
        <v>0</v>
      </c>
      <c r="B120" s="6" t="s">
        <v>52</v>
      </c>
      <c r="C120" s="75" t="s">
        <v>53</v>
      </c>
      <c r="D120" s="59">
        <v>2309276.6919753319</v>
      </c>
      <c r="E120" s="63"/>
      <c r="F120" s="63">
        <f t="shared" si="19"/>
        <v>2309276.6919753319</v>
      </c>
      <c r="G120" s="52">
        <f t="shared" si="20"/>
        <v>2309276.6919753319</v>
      </c>
      <c r="H120" s="60">
        <v>4375</v>
      </c>
      <c r="I120" s="55">
        <f t="shared" si="21"/>
        <v>4375</v>
      </c>
      <c r="J120" s="61">
        <f t="shared" si="13"/>
        <v>527.83467245150439</v>
      </c>
      <c r="K120" s="61">
        <f t="shared" si="14"/>
        <v>-49.197348160304955</v>
      </c>
      <c r="L120" s="61">
        <f t="shared" si="15"/>
        <v>2420.3790660062614</v>
      </c>
      <c r="M120" s="61">
        <f t="shared" si="16"/>
        <v>10589158.413777394</v>
      </c>
      <c r="N120" s="61">
        <f t="shared" si="17"/>
        <v>-0.64683258911039321</v>
      </c>
      <c r="O120" s="49">
        <f t="shared" si="22"/>
        <v>0.2</v>
      </c>
      <c r="P120">
        <v>-0.64683258911039321</v>
      </c>
      <c r="Q120" s="49">
        <f t="shared" si="22"/>
        <v>0.2</v>
      </c>
      <c r="R120" s="48">
        <f t="shared" si="23"/>
        <v>0</v>
      </c>
      <c r="S120" s="60">
        <f>Sheet1!B117*2</f>
        <v>1121205.340347294</v>
      </c>
      <c r="T120" s="69">
        <f t="shared" si="24"/>
        <v>39571.953188728025</v>
      </c>
      <c r="U120" s="69">
        <f t="shared" si="25"/>
        <v>0</v>
      </c>
    </row>
    <row r="121" spans="1:21" x14ac:dyDescent="0.25">
      <c r="A121" s="50">
        <f t="shared" si="18"/>
        <v>0</v>
      </c>
      <c r="B121" s="6" t="s">
        <v>11</v>
      </c>
      <c r="C121" s="75" t="s">
        <v>12</v>
      </c>
      <c r="D121" s="59">
        <v>3131227.5826884187</v>
      </c>
      <c r="E121" s="63"/>
      <c r="F121" s="63">
        <f t="shared" si="19"/>
        <v>3131227.5826884187</v>
      </c>
      <c r="G121" s="52">
        <f t="shared" si="20"/>
        <v>3131227.5826884187</v>
      </c>
      <c r="H121" s="60">
        <v>6049</v>
      </c>
      <c r="I121" s="55">
        <f t="shared" si="21"/>
        <v>6049</v>
      </c>
      <c r="J121" s="61">
        <f t="shared" si="13"/>
        <v>517.64383909545688</v>
      </c>
      <c r="K121" s="61">
        <f t="shared" si="14"/>
        <v>-59.388181516352461</v>
      </c>
      <c r="L121" s="61">
        <f t="shared" si="15"/>
        <v>3526.9561038192282</v>
      </c>
      <c r="M121" s="61">
        <f t="shared" si="16"/>
        <v>21334557.47200251</v>
      </c>
      <c r="N121" s="61">
        <f t="shared" si="17"/>
        <v>-0.78081873615649255</v>
      </c>
      <c r="O121" s="49">
        <f t="shared" si="22"/>
        <v>0.25</v>
      </c>
      <c r="P121">
        <v>-0.78081873615649255</v>
      </c>
      <c r="Q121" s="49">
        <f t="shared" si="22"/>
        <v>0.25</v>
      </c>
      <c r="R121" s="48">
        <f t="shared" si="23"/>
        <v>0</v>
      </c>
      <c r="S121" s="60">
        <f>Sheet1!B118*2</f>
        <v>1121205.340347294</v>
      </c>
      <c r="T121" s="69">
        <f t="shared" si="24"/>
        <v>49464.941485910029</v>
      </c>
      <c r="U121" s="69">
        <f t="shared" si="25"/>
        <v>0</v>
      </c>
    </row>
    <row r="122" spans="1:21" x14ac:dyDescent="0.25">
      <c r="A122" s="50">
        <f t="shared" si="18"/>
        <v>0</v>
      </c>
      <c r="B122" s="6" t="s">
        <v>112</v>
      </c>
      <c r="C122" s="75" t="s">
        <v>113</v>
      </c>
      <c r="D122" s="59">
        <v>3514826.5129746972</v>
      </c>
      <c r="E122" s="63"/>
      <c r="F122" s="63">
        <f t="shared" si="19"/>
        <v>3514826.5129746972</v>
      </c>
      <c r="G122" s="52">
        <f t="shared" si="20"/>
        <v>3514826.5129746972</v>
      </c>
      <c r="H122" s="60">
        <v>6807</v>
      </c>
      <c r="I122" s="55">
        <f t="shared" si="21"/>
        <v>6807</v>
      </c>
      <c r="J122" s="61">
        <f t="shared" si="13"/>
        <v>516.35471029450525</v>
      </c>
      <c r="K122" s="61">
        <f t="shared" si="14"/>
        <v>-60.677310317304091</v>
      </c>
      <c r="L122" s="61">
        <f t="shared" si="15"/>
        <v>3681.7359873424175</v>
      </c>
      <c r="M122" s="61">
        <f t="shared" si="16"/>
        <v>25061576.865839835</v>
      </c>
      <c r="N122" s="61">
        <f t="shared" si="17"/>
        <v>-0.79776783099996462</v>
      </c>
      <c r="O122" s="49">
        <f t="shared" si="22"/>
        <v>0.25</v>
      </c>
      <c r="P122">
        <v>-0.79776783099996462</v>
      </c>
      <c r="Q122" s="49">
        <f t="shared" si="22"/>
        <v>0.25</v>
      </c>
      <c r="R122" s="48">
        <f t="shared" si="23"/>
        <v>0</v>
      </c>
      <c r="S122" s="60">
        <f>Sheet1!B119*2</f>
        <v>1121205.340347294</v>
      </c>
      <c r="T122" s="69">
        <f t="shared" si="24"/>
        <v>49464.941485910029</v>
      </c>
      <c r="U122" s="69">
        <f t="shared" si="25"/>
        <v>0</v>
      </c>
    </row>
    <row r="123" spans="1:21" x14ac:dyDescent="0.25">
      <c r="A123" s="50">
        <f t="shared" si="18"/>
        <v>0</v>
      </c>
      <c r="B123" s="6" t="s">
        <v>88</v>
      </c>
      <c r="C123" s="75" t="s">
        <v>89</v>
      </c>
      <c r="D123" s="59">
        <v>1828115.530915973</v>
      </c>
      <c r="E123" s="63"/>
      <c r="F123" s="63">
        <f t="shared" si="19"/>
        <v>1828115.530915973</v>
      </c>
      <c r="G123" s="52">
        <f t="shared" si="20"/>
        <v>1828115.530915973</v>
      </c>
      <c r="H123" s="60">
        <v>3517</v>
      </c>
      <c r="I123" s="55">
        <f t="shared" si="21"/>
        <v>3517</v>
      </c>
      <c r="J123" s="61">
        <f t="shared" si="13"/>
        <v>519.79400935910519</v>
      </c>
      <c r="K123" s="61">
        <f t="shared" si="14"/>
        <v>-57.238011252704155</v>
      </c>
      <c r="L123" s="61">
        <f t="shared" si="15"/>
        <v>3276.1899321646874</v>
      </c>
      <c r="M123" s="61">
        <f t="shared" si="16"/>
        <v>11522359.991423206</v>
      </c>
      <c r="N123" s="61">
        <f t="shared" si="17"/>
        <v>-0.75254891571552052</v>
      </c>
      <c r="O123" s="49">
        <f t="shared" si="22"/>
        <v>0.25</v>
      </c>
      <c r="P123">
        <v>-0.75254891571552052</v>
      </c>
      <c r="Q123" s="49">
        <f t="shared" si="22"/>
        <v>0.25</v>
      </c>
      <c r="R123" s="48">
        <f t="shared" si="23"/>
        <v>0</v>
      </c>
      <c r="S123" s="60">
        <f>Sheet1!B120*2</f>
        <v>1121205.340347294</v>
      </c>
      <c r="T123" s="69">
        <f t="shared" si="24"/>
        <v>49464.941485910029</v>
      </c>
      <c r="U123" s="69">
        <f t="shared" si="25"/>
        <v>0</v>
      </c>
    </row>
    <row r="124" spans="1:21" x14ac:dyDescent="0.25">
      <c r="A124" s="50">
        <f t="shared" si="18"/>
        <v>0</v>
      </c>
      <c r="B124" s="38"/>
      <c r="C124" s="39" t="s">
        <v>283</v>
      </c>
      <c r="D124" s="37">
        <f>SUM(D5:D123)</f>
        <v>1270160575.6426322</v>
      </c>
      <c r="E124" s="63">
        <f>SUM(E5:E123)</f>
        <v>0</v>
      </c>
      <c r="F124" s="63">
        <f t="shared" si="19"/>
        <v>1270160575.6426322</v>
      </c>
      <c r="G124" s="52">
        <f t="shared" si="20"/>
        <v>1270160575.6426322</v>
      </c>
      <c r="H124" s="40">
        <f>SUM(H5:H123)</f>
        <v>2201196</v>
      </c>
      <c r="I124" s="51">
        <f>SUM(I5:I123)</f>
        <v>2201196</v>
      </c>
      <c r="J124" s="37">
        <f t="shared" si="13"/>
        <v>577.03202061180934</v>
      </c>
      <c r="K124" s="41"/>
      <c r="L124" s="41"/>
      <c r="M124" s="42">
        <f>SUM(M5:M123)</f>
        <v>12733808596.368538</v>
      </c>
      <c r="N124" s="41"/>
      <c r="O124" s="19"/>
      <c r="Q124" s="19"/>
      <c r="S124" s="70">
        <f>SUM(S5:S123)</f>
        <v>684999999.99999976</v>
      </c>
      <c r="T124" s="70">
        <f>SUM(T5:T123)</f>
        <v>26358717.227452032</v>
      </c>
      <c r="U124" s="70">
        <f>SUM(U5:U123)</f>
        <v>0</v>
      </c>
    </row>
    <row r="125" spans="1:21" x14ac:dyDescent="0.25">
      <c r="B125" s="43"/>
      <c r="C125" s="44" t="s">
        <v>284</v>
      </c>
      <c r="D125" s="46"/>
      <c r="E125" s="46"/>
      <c r="F125" s="46"/>
      <c r="G125" s="170"/>
      <c r="H125" s="166"/>
      <c r="I125" s="166"/>
      <c r="J125" s="167"/>
      <c r="K125" s="18"/>
      <c r="L125" s="18"/>
      <c r="M125" s="37">
        <f>G124/I124</f>
        <v>577.03202061180934</v>
      </c>
      <c r="N125" s="18"/>
      <c r="O125" s="2"/>
      <c r="Q125" s="2"/>
    </row>
    <row r="126" spans="1:21" x14ac:dyDescent="0.25">
      <c r="B126" s="43"/>
      <c r="C126" s="44" t="s">
        <v>285</v>
      </c>
      <c r="D126" s="46"/>
      <c r="E126" s="46"/>
      <c r="F126" s="46"/>
      <c r="G126" s="170"/>
      <c r="H126" s="166"/>
      <c r="I126" s="166"/>
      <c r="J126" s="167"/>
      <c r="K126" s="18"/>
      <c r="L126" s="18"/>
      <c r="M126" s="37">
        <f>M124/I124</f>
        <v>5784.9499073996767</v>
      </c>
      <c r="N126" s="18"/>
      <c r="O126" s="2"/>
      <c r="Q126" s="2"/>
    </row>
    <row r="127" spans="1:21" x14ac:dyDescent="0.25">
      <c r="B127" s="43"/>
      <c r="C127" s="44" t="s">
        <v>286</v>
      </c>
      <c r="D127" s="46"/>
      <c r="E127" s="46"/>
      <c r="F127" s="46"/>
      <c r="G127" s="170"/>
      <c r="H127" s="166"/>
      <c r="I127" s="166"/>
      <c r="J127" s="167"/>
      <c r="K127" s="18"/>
      <c r="L127" s="18"/>
      <c r="M127" s="37">
        <f>SQRT(M126)</f>
        <v>76.058858178384966</v>
      </c>
      <c r="N127" s="18"/>
      <c r="O127" s="2"/>
      <c r="Q127" s="2"/>
      <c r="T127" s="70">
        <v>12614737.598039716</v>
      </c>
    </row>
    <row r="128" spans="1:21" x14ac:dyDescent="0.25">
      <c r="B128" s="3"/>
      <c r="C128" s="4"/>
      <c r="D128" s="4"/>
      <c r="E128" s="4"/>
      <c r="F128" s="4"/>
      <c r="G128" s="2"/>
      <c r="H128" s="2"/>
      <c r="I128" s="2"/>
      <c r="J128" s="2"/>
      <c r="K128" s="2"/>
      <c r="L128" s="2"/>
      <c r="M128" s="2"/>
      <c r="N128" s="2"/>
      <c r="O128" s="2"/>
      <c r="Q128" s="2"/>
    </row>
    <row r="129" spans="2:17" x14ac:dyDescent="0.25">
      <c r="B129" s="3"/>
      <c r="C129" s="4" t="s">
        <v>287</v>
      </c>
      <c r="D129" s="4"/>
      <c r="E129" s="4"/>
      <c r="F129" s="4"/>
      <c r="G129" s="2"/>
      <c r="H129" s="2"/>
      <c r="I129" s="2"/>
      <c r="J129" s="2"/>
      <c r="K129" s="2"/>
      <c r="L129" s="2"/>
      <c r="M129" s="2"/>
      <c r="N129" s="2"/>
      <c r="O129" s="2"/>
      <c r="Q129" s="2"/>
    </row>
    <row r="130" spans="2:17" x14ac:dyDescent="0.25">
      <c r="B130" s="3"/>
      <c r="C130" s="4" t="s">
        <v>288</v>
      </c>
      <c r="D130" s="4"/>
      <c r="E130" s="4"/>
      <c r="F130" s="4"/>
      <c r="G130" s="2"/>
      <c r="H130" s="2"/>
      <c r="I130" s="2"/>
      <c r="J130" s="2"/>
      <c r="K130" s="2"/>
      <c r="L130" s="2"/>
      <c r="M130" s="2"/>
      <c r="N130" s="2"/>
      <c r="O130" s="2"/>
      <c r="Q130" s="2"/>
    </row>
    <row r="135" spans="2:17" x14ac:dyDescent="0.25">
      <c r="O135">
        <v>1</v>
      </c>
    </row>
  </sheetData>
  <autoFilter ref="N1:N130"/>
  <mergeCells count="4">
    <mergeCell ref="B1:N1"/>
    <mergeCell ref="G125:J125"/>
    <mergeCell ref="G126:J126"/>
    <mergeCell ref="G127:J127"/>
  </mergeCells>
  <conditionalFormatting sqref="R1:R1048576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A1:A1048576">
    <cfRule type="cellIs" dxfId="11" priority="6" operator="greaterThan">
      <formula>0</formula>
    </cfRule>
  </conditionalFormatting>
  <conditionalFormatting sqref="A5:A124">
    <cfRule type="cellIs" dxfId="10" priority="5" operator="equal">
      <formula>0</formula>
    </cfRule>
  </conditionalFormatting>
  <conditionalFormatting sqref="U2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V2">
    <cfRule type="cellIs" dxfId="7" priority="1" operator="lessThan">
      <formula>0</formula>
    </cfRule>
    <cfRule type="cellIs" dxfId="6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>
              <from>
                <xdr:col>10</xdr:col>
                <xdr:colOff>133350</xdr:colOff>
                <xdr:row>3</xdr:row>
                <xdr:rowOff>66675</xdr:rowOff>
              </from>
              <to>
                <xdr:col>10</xdr:col>
                <xdr:colOff>714375</xdr:colOff>
                <xdr:row>3</xdr:row>
                <xdr:rowOff>504825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>
              <from>
                <xdr:col>9</xdr:col>
                <xdr:colOff>171450</xdr:colOff>
                <xdr:row>3</xdr:row>
                <xdr:rowOff>123825</xdr:rowOff>
              </from>
              <to>
                <xdr:col>9</xdr:col>
                <xdr:colOff>971550</xdr:colOff>
                <xdr:row>3</xdr:row>
                <xdr:rowOff>504825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8">
          <objectPr defaultSize="0" autoPict="0" r:id="rId9">
            <anchor moveWithCells="1">
              <from>
                <xdr:col>11</xdr:col>
                <xdr:colOff>28575</xdr:colOff>
                <xdr:row>3</xdr:row>
                <xdr:rowOff>38100</xdr:rowOff>
              </from>
              <to>
                <xdr:col>11</xdr:col>
                <xdr:colOff>600075</xdr:colOff>
                <xdr:row>3</xdr:row>
                <xdr:rowOff>476250</xdr:rowOff>
              </to>
            </anchor>
          </objectPr>
        </oleObject>
      </mc:Choice>
      <mc:Fallback>
        <oleObject progId="Equation.3" shapeId="4099" r:id="rId8"/>
      </mc:Fallback>
    </mc:AlternateContent>
    <mc:AlternateContent xmlns:mc="http://schemas.openxmlformats.org/markup-compatibility/2006">
      <mc:Choice Requires="x14">
        <oleObject progId="Equation.3" shapeId="4100" r:id="rId10">
          <objectPr defaultSize="0" autoPict="0" r:id="rId11">
            <anchor moveWithCells="1">
              <from>
                <xdr:col>8</xdr:col>
                <xdr:colOff>257175</xdr:colOff>
                <xdr:row>3</xdr:row>
                <xdr:rowOff>66675</xdr:rowOff>
              </from>
              <to>
                <xdr:col>8</xdr:col>
                <xdr:colOff>800100</xdr:colOff>
                <xdr:row>3</xdr:row>
                <xdr:rowOff>438150</xdr:rowOff>
              </to>
            </anchor>
          </objectPr>
        </oleObject>
      </mc:Choice>
      <mc:Fallback>
        <oleObject progId="Equation.3" shapeId="4100" r:id="rId10"/>
      </mc:Fallback>
    </mc:AlternateContent>
    <mc:AlternateContent xmlns:mc="http://schemas.openxmlformats.org/markup-compatibility/2006">
      <mc:Choice Requires="x14">
        <oleObject progId="Equation.3" shapeId="4101" r:id="rId12">
          <objectPr defaultSize="0" autoPict="0" r:id="rId13">
            <anchor moveWithCells="1">
              <from>
                <xdr:col>13</xdr:col>
                <xdr:colOff>228600</xdr:colOff>
                <xdr:row>3</xdr:row>
                <xdr:rowOff>76200</xdr:rowOff>
              </from>
              <to>
                <xdr:col>14</xdr:col>
                <xdr:colOff>0</xdr:colOff>
                <xdr:row>3</xdr:row>
                <xdr:rowOff>504825</xdr:rowOff>
              </to>
            </anchor>
          </objectPr>
        </oleObject>
      </mc:Choice>
      <mc:Fallback>
        <oleObject progId="Equation.3" shapeId="4101" r:id="rId12"/>
      </mc:Fallback>
    </mc:AlternateContent>
    <mc:AlternateContent xmlns:mc="http://schemas.openxmlformats.org/markup-compatibility/2006">
      <mc:Choice Requires="x14">
        <oleObject progId="Equation.3" shapeId="4102" r:id="rId14">
          <objectPr defaultSize="0" autoPict="0" r:id="rId15">
            <anchor moveWithCells="1">
              <from>
                <xdr:col>12</xdr:col>
                <xdr:colOff>133350</xdr:colOff>
                <xdr:row>3</xdr:row>
                <xdr:rowOff>85725</xdr:rowOff>
              </from>
              <to>
                <xdr:col>12</xdr:col>
                <xdr:colOff>981075</xdr:colOff>
                <xdr:row>3</xdr:row>
                <xdr:rowOff>504825</xdr:rowOff>
              </to>
            </anchor>
          </objectPr>
        </oleObject>
      </mc:Choice>
      <mc:Fallback>
        <oleObject progId="Equation.3" shapeId="4102" r:id="rId14"/>
      </mc:Fallback>
    </mc:AlternateContent>
    <mc:AlternateContent xmlns:mc="http://schemas.openxmlformats.org/markup-compatibility/2006">
      <mc:Choice Requires="x14">
        <oleObject progId="Equation.3" shapeId="4103" r:id="rId16">
          <objectPr defaultSize="0" autoPict="0" r:id="rId17">
            <anchor moveWithCells="1">
              <from>
                <xdr:col>6</xdr:col>
                <xdr:colOff>457200</xdr:colOff>
                <xdr:row>3</xdr:row>
                <xdr:rowOff>152400</xdr:rowOff>
              </from>
              <to>
                <xdr:col>6</xdr:col>
                <xdr:colOff>876300</xdr:colOff>
                <xdr:row>3</xdr:row>
                <xdr:rowOff>409575</xdr:rowOff>
              </to>
            </anchor>
          </objectPr>
        </oleObject>
      </mc:Choice>
      <mc:Fallback>
        <oleObject progId="Equation.3" shapeId="4103" r:id="rId16"/>
      </mc:Fallback>
    </mc:AlternateContent>
    <mc:AlternateContent xmlns:mc="http://schemas.openxmlformats.org/markup-compatibility/2006">
      <mc:Choice Requires="x14">
        <oleObject progId="Equation.3" shapeId="4104" r:id="rId18">
          <objectPr defaultSize="0" autoPict="0" r:id="rId19">
            <anchor moveWithCells="1">
              <from>
                <xdr:col>6</xdr:col>
                <xdr:colOff>28575</xdr:colOff>
                <xdr:row>124</xdr:row>
                <xdr:rowOff>38100</xdr:rowOff>
              </from>
              <to>
                <xdr:col>7</xdr:col>
                <xdr:colOff>0</xdr:colOff>
                <xdr:row>126</xdr:row>
                <xdr:rowOff>38100</xdr:rowOff>
              </to>
            </anchor>
          </objectPr>
        </oleObject>
      </mc:Choice>
      <mc:Fallback>
        <oleObject progId="Equation.3" shapeId="4104" r:id="rId18"/>
      </mc:Fallback>
    </mc:AlternateContent>
    <mc:AlternateContent xmlns:mc="http://schemas.openxmlformats.org/markup-compatibility/2006">
      <mc:Choice Requires="x14">
        <oleObject progId="Equation.3" shapeId="4105" r:id="rId20">
          <objectPr defaultSize="0" autoPict="0" r:id="rId11">
            <anchor moveWithCells="1">
              <from>
                <xdr:col>7</xdr:col>
                <xdr:colOff>257175</xdr:colOff>
                <xdr:row>3</xdr:row>
                <xdr:rowOff>66675</xdr:rowOff>
              </from>
              <to>
                <xdr:col>7</xdr:col>
                <xdr:colOff>800100</xdr:colOff>
                <xdr:row>3</xdr:row>
                <xdr:rowOff>438150</xdr:rowOff>
              </to>
            </anchor>
          </objectPr>
        </oleObject>
      </mc:Choice>
      <mc:Fallback>
        <oleObject progId="Equation.3" shapeId="4105" r:id="rId20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opLeftCell="C1" zoomScale="80" zoomScaleNormal="80" workbookViewId="0">
      <pane xSplit="1" ySplit="4" topLeftCell="D93" activePane="bottomRight" state="frozen"/>
      <selection activeCell="C1" sqref="C1"/>
      <selection pane="topRight" activeCell="D1" sqref="D1"/>
      <selection pane="bottomLeft" activeCell="C5" sqref="C5"/>
      <selection pane="bottomRight" activeCell="S129" sqref="S129"/>
    </sheetView>
  </sheetViews>
  <sheetFormatPr defaultRowHeight="15" x14ac:dyDescent="0.25"/>
  <cols>
    <col min="1" max="1" width="5.5703125" customWidth="1"/>
    <col min="2" max="2" width="7.140625" customWidth="1"/>
    <col min="3" max="3" width="18.7109375" customWidth="1"/>
    <col min="4" max="4" width="17.42578125" hidden="1" customWidth="1"/>
    <col min="5" max="6" width="18.7109375" hidden="1" customWidth="1"/>
    <col min="7" max="8" width="19.28515625" hidden="1" customWidth="1"/>
    <col min="9" max="9" width="12.28515625" hidden="1" customWidth="1"/>
    <col min="10" max="10" width="19" hidden="1" customWidth="1"/>
    <col min="11" max="11" width="11.5703125" hidden="1" customWidth="1"/>
    <col min="12" max="12" width="9.85546875" hidden="1" customWidth="1"/>
    <col min="13" max="13" width="15.5703125" hidden="1" customWidth="1"/>
    <col min="14" max="14" width="13" customWidth="1"/>
    <col min="15" max="15" width="10.140625" customWidth="1"/>
    <col min="17" max="17" width="10" customWidth="1"/>
    <col min="19" max="19" width="16" customWidth="1"/>
    <col min="20" max="20" width="15.140625" customWidth="1"/>
    <col min="21" max="21" width="13.5703125" customWidth="1"/>
    <col min="22" max="22" width="17.140625" customWidth="1"/>
  </cols>
  <sheetData>
    <row r="1" spans="1:22" ht="16.5" thickBot="1" x14ac:dyDescent="0.3">
      <c r="B1" s="169" t="s">
        <v>273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"/>
      <c r="Q1" s="1"/>
      <c r="S1" s="82" t="s">
        <v>313</v>
      </c>
      <c r="T1" s="83">
        <f>T124</f>
        <v>22523135.780615386</v>
      </c>
      <c r="U1" s="81" t="e">
        <f>U124</f>
        <v>#REF!</v>
      </c>
      <c r="V1" s="77"/>
    </row>
    <row r="2" spans="1:22" ht="76.5" x14ac:dyDescent="0.25">
      <c r="B2" s="20" t="s">
        <v>238</v>
      </c>
      <c r="C2" s="21"/>
      <c r="D2" s="22" t="s">
        <v>294</v>
      </c>
      <c r="E2" s="64" t="s">
        <v>295</v>
      </c>
      <c r="F2" s="64" t="s">
        <v>296</v>
      </c>
      <c r="G2" s="22" t="s">
        <v>274</v>
      </c>
      <c r="H2" s="21" t="s">
        <v>293</v>
      </c>
      <c r="I2" s="21" t="s">
        <v>275</v>
      </c>
      <c r="J2" s="23" t="s">
        <v>276</v>
      </c>
      <c r="K2" s="24" t="s">
        <v>277</v>
      </c>
      <c r="L2" s="25" t="s">
        <v>278</v>
      </c>
      <c r="M2" s="25" t="s">
        <v>279</v>
      </c>
      <c r="N2" s="26" t="s">
        <v>301</v>
      </c>
      <c r="O2" s="47" t="s">
        <v>291</v>
      </c>
      <c r="P2" s="26" t="s">
        <v>290</v>
      </c>
      <c r="Q2" s="47" t="s">
        <v>291</v>
      </c>
      <c r="R2" s="45" t="s">
        <v>292</v>
      </c>
      <c r="S2" s="26" t="s">
        <v>299</v>
      </c>
      <c r="T2" s="26" t="s">
        <v>298</v>
      </c>
      <c r="U2" s="45" t="s">
        <v>300</v>
      </c>
    </row>
    <row r="3" spans="1:22" ht="15" customHeight="1" x14ac:dyDescent="0.25">
      <c r="B3" s="20"/>
      <c r="C3" s="21"/>
      <c r="D3" s="21"/>
      <c r="E3" s="65"/>
      <c r="F3" s="65" t="s">
        <v>297</v>
      </c>
      <c r="G3" s="28" t="s">
        <v>281</v>
      </c>
      <c r="H3" s="29" t="s">
        <v>282</v>
      </c>
      <c r="I3" s="29" t="s">
        <v>282</v>
      </c>
      <c r="J3" s="28" t="s">
        <v>281</v>
      </c>
      <c r="K3" s="24"/>
      <c r="L3" s="25"/>
      <c r="M3" s="25"/>
      <c r="N3" s="30"/>
      <c r="O3" s="27"/>
      <c r="Q3" s="27"/>
    </row>
    <row r="4" spans="1:22" ht="15" customHeight="1" x14ac:dyDescent="0.25">
      <c r="B4" s="31"/>
      <c r="C4" s="32"/>
      <c r="D4" s="32" t="s">
        <v>289</v>
      </c>
      <c r="E4" s="66"/>
      <c r="F4" s="67">
        <v>1</v>
      </c>
      <c r="G4" s="32"/>
      <c r="H4" s="33"/>
      <c r="I4" s="33"/>
      <c r="J4" s="34"/>
      <c r="K4" s="35"/>
      <c r="L4" s="35"/>
      <c r="M4" s="35"/>
      <c r="N4" s="36"/>
      <c r="O4" s="27"/>
      <c r="Q4" s="27"/>
    </row>
    <row r="5" spans="1:22" x14ac:dyDescent="0.25">
      <c r="A5" s="50">
        <f>(D5+H5-G5-I5)^2</f>
        <v>0</v>
      </c>
      <c r="B5" s="5" t="s">
        <v>186</v>
      </c>
      <c r="C5" s="72" t="s">
        <v>228</v>
      </c>
      <c r="D5" s="53">
        <v>47872872.825813867</v>
      </c>
      <c r="E5" s="63"/>
      <c r="F5" s="63">
        <f t="shared" ref="F5:F36" si="0">D5+E5*$F$4</f>
        <v>47872872.825813867</v>
      </c>
      <c r="G5" s="52">
        <f>F5</f>
        <v>47872872.825813867</v>
      </c>
      <c r="H5" s="54">
        <v>100006</v>
      </c>
      <c r="I5" s="55">
        <f>H5</f>
        <v>100006</v>
      </c>
      <c r="J5" s="56">
        <f t="shared" ref="J5:J68" si="1">G5/I5</f>
        <v>478.70000625776322</v>
      </c>
      <c r="K5" s="57">
        <f t="shared" ref="K5:K68" si="2">J5-J$124</f>
        <v>-98.332014354046123</v>
      </c>
      <c r="L5" s="57">
        <f t="shared" ref="L5:L68" si="3">K5^2</f>
        <v>9669.1850469243327</v>
      </c>
      <c r="M5" s="57">
        <f t="shared" ref="M5:M68" si="4">L5*I5</f>
        <v>966976519.80271482</v>
      </c>
      <c r="N5" s="80">
        <v>-0.65800000000000003</v>
      </c>
      <c r="O5" s="49">
        <f t="shared" ref="O5:O16" si="5">IF(N5&lt;=-2,30%,IF(N5&lt;=-1,25%,IF(N5&lt;=0,20%,IF(N5&lt;1,15%,10%))))</f>
        <v>0.2</v>
      </c>
      <c r="P5">
        <v>-1.2928410537458073</v>
      </c>
      <c r="Q5" s="49" t="e">
        <f>'VBD aprēķins - finansējums'!#REF!</f>
        <v>#REF!</v>
      </c>
      <c r="R5" s="48" t="e">
        <f>O5-Q5</f>
        <v>#REF!</v>
      </c>
      <c r="S5" s="54">
        <f>Sheet1!B2*2+3458939.55555571</f>
        <v>45078014.408730231</v>
      </c>
      <c r="T5" s="69">
        <f>S5/85*100*0.15*O5</f>
        <v>1590988.7438375377</v>
      </c>
      <c r="U5" s="69" t="e">
        <f t="shared" ref="U5:U36" si="6">T5-S5/85*100*0.15*Q5</f>
        <v>#REF!</v>
      </c>
    </row>
    <row r="6" spans="1:22" x14ac:dyDescent="0.25">
      <c r="A6" s="50">
        <f t="shared" ref="A6:A69" si="7">(D6+H6-G6-I6)^2</f>
        <v>0</v>
      </c>
      <c r="B6" s="5" t="s">
        <v>191</v>
      </c>
      <c r="C6" s="73" t="s">
        <v>230</v>
      </c>
      <c r="D6" s="58">
        <v>34705487.904452495</v>
      </c>
      <c r="E6" s="63"/>
      <c r="F6" s="63">
        <f t="shared" si="0"/>
        <v>34705487.904452495</v>
      </c>
      <c r="G6" s="52">
        <f t="shared" ref="G6:G69" si="8">F6</f>
        <v>34705487.904452495</v>
      </c>
      <c r="H6" s="54">
        <v>63046</v>
      </c>
      <c r="I6" s="55">
        <f t="shared" ref="I6:I69" si="9">H6</f>
        <v>63046</v>
      </c>
      <c r="J6" s="56">
        <f t="shared" si="1"/>
        <v>550.47882346941117</v>
      </c>
      <c r="K6" s="57">
        <f t="shared" si="2"/>
        <v>-26.553197142398176</v>
      </c>
      <c r="L6" s="57">
        <f t="shared" si="3"/>
        <v>705.07227848306263</v>
      </c>
      <c r="M6" s="57">
        <f t="shared" si="4"/>
        <v>44451986.869243167</v>
      </c>
      <c r="N6" s="80">
        <v>0.307</v>
      </c>
      <c r="O6" s="49">
        <f t="shared" si="5"/>
        <v>0.15</v>
      </c>
      <c r="P6">
        <v>-0.34911380184174634</v>
      </c>
      <c r="Q6" s="49" t="e">
        <f>'VBD aprēķins - finansējums'!#REF!</f>
        <v>#REF!</v>
      </c>
      <c r="R6" s="48" t="e">
        <f t="shared" ref="R6:R69" si="10">O6-Q6</f>
        <v>#REF!</v>
      </c>
      <c r="S6" s="54">
        <f>Sheet1!B3*2+3458939.55555571</f>
        <v>30150292.694444507</v>
      </c>
      <c r="T6" s="69">
        <f t="shared" ref="T6:T69" si="11">S6/85*100*0.15*O6</f>
        <v>798095.98308823688</v>
      </c>
      <c r="U6" s="69" t="e">
        <f t="shared" si="6"/>
        <v>#REF!</v>
      </c>
    </row>
    <row r="7" spans="1:22" x14ac:dyDescent="0.25">
      <c r="A7" s="50">
        <f t="shared" si="7"/>
        <v>0</v>
      </c>
      <c r="B7" s="6" t="s">
        <v>192</v>
      </c>
      <c r="C7" s="73" t="s">
        <v>229</v>
      </c>
      <c r="D7" s="58">
        <v>12225519.459817015</v>
      </c>
      <c r="E7" s="63"/>
      <c r="F7" s="63">
        <f t="shared" si="0"/>
        <v>12225519.459817015</v>
      </c>
      <c r="G7" s="52">
        <f t="shared" si="8"/>
        <v>12225519.459817015</v>
      </c>
      <c r="H7" s="54">
        <v>25539</v>
      </c>
      <c r="I7" s="55">
        <f t="shared" si="9"/>
        <v>25539</v>
      </c>
      <c r="J7" s="57">
        <f t="shared" si="1"/>
        <v>478.70000625776322</v>
      </c>
      <c r="K7" s="57">
        <f t="shared" si="2"/>
        <v>-98.332014354046123</v>
      </c>
      <c r="L7" s="57">
        <f t="shared" si="3"/>
        <v>9669.1850469243327</v>
      </c>
      <c r="M7" s="57">
        <f t="shared" si="4"/>
        <v>246941316.91340053</v>
      </c>
      <c r="N7" s="80">
        <v>-1.091</v>
      </c>
      <c r="O7" s="49">
        <f t="shared" si="5"/>
        <v>0.25</v>
      </c>
      <c r="P7">
        <v>-1.2928410537458073</v>
      </c>
      <c r="Q7" s="49" t="e">
        <f>'VBD aprēķins - finansējums'!#REF!</f>
        <v>#REF!</v>
      </c>
      <c r="R7" s="48" t="e">
        <f t="shared" si="10"/>
        <v>#REF!</v>
      </c>
      <c r="S7" s="54">
        <f>Sheet1!B4*2+3458939.55555571</f>
        <v>30150292.694444507</v>
      </c>
      <c r="T7" s="69">
        <f t="shared" si="11"/>
        <v>1330159.9718137281</v>
      </c>
      <c r="U7" s="69" t="e">
        <f t="shared" si="6"/>
        <v>#REF!</v>
      </c>
    </row>
    <row r="8" spans="1:22" x14ac:dyDescent="0.25">
      <c r="A8" s="50">
        <f t="shared" si="7"/>
        <v>0</v>
      </c>
      <c r="B8" s="6" t="s">
        <v>193</v>
      </c>
      <c r="C8" s="73" t="s">
        <v>231</v>
      </c>
      <c r="D8" s="58">
        <v>38100151.113206178</v>
      </c>
      <c r="E8" s="63"/>
      <c r="F8" s="63">
        <f t="shared" si="0"/>
        <v>38100151.113206178</v>
      </c>
      <c r="G8" s="52">
        <f t="shared" si="8"/>
        <v>38100151.113206178</v>
      </c>
      <c r="H8" s="54">
        <v>57479</v>
      </c>
      <c r="I8" s="55">
        <f t="shared" si="9"/>
        <v>57479</v>
      </c>
      <c r="J8" s="57">
        <f t="shared" si="1"/>
        <v>662.85340930089558</v>
      </c>
      <c r="K8" s="57">
        <f t="shared" si="2"/>
        <v>85.821388689086234</v>
      </c>
      <c r="L8" s="57">
        <f t="shared" si="3"/>
        <v>7365.3107565232185</v>
      </c>
      <c r="M8" s="57">
        <f t="shared" si="4"/>
        <v>423350696.9741981</v>
      </c>
      <c r="N8" s="80">
        <v>0.124</v>
      </c>
      <c r="O8" s="49">
        <f t="shared" si="5"/>
        <v>0.15</v>
      </c>
      <c r="P8">
        <v>1.1283549443748508</v>
      </c>
      <c r="Q8" s="49" t="e">
        <f>'VBD aprēķins - finansējums'!#REF!</f>
        <v>#REF!</v>
      </c>
      <c r="R8" s="48" t="e">
        <f t="shared" si="10"/>
        <v>#REF!</v>
      </c>
      <c r="S8" s="54">
        <f>Sheet1!B5*2+3458939.55555571</f>
        <v>30150292.694444507</v>
      </c>
      <c r="T8" s="69">
        <f t="shared" si="11"/>
        <v>798095.98308823688</v>
      </c>
      <c r="U8" s="69" t="e">
        <f t="shared" si="6"/>
        <v>#REF!</v>
      </c>
    </row>
    <row r="9" spans="1:22" x14ac:dyDescent="0.25">
      <c r="A9" s="50">
        <f t="shared" si="7"/>
        <v>0</v>
      </c>
      <c r="B9" s="6" t="s">
        <v>198</v>
      </c>
      <c r="C9" s="73" t="s">
        <v>232</v>
      </c>
      <c r="D9" s="58">
        <v>38992030.309719846</v>
      </c>
      <c r="E9" s="63"/>
      <c r="F9" s="63">
        <f t="shared" si="0"/>
        <v>38992030.309719846</v>
      </c>
      <c r="G9" s="52">
        <f t="shared" si="8"/>
        <v>38992030.309719846</v>
      </c>
      <c r="H9" s="54">
        <v>81454</v>
      </c>
      <c r="I9" s="55">
        <f t="shared" si="9"/>
        <v>81454</v>
      </c>
      <c r="J9" s="57">
        <f t="shared" si="1"/>
        <v>478.70000625776322</v>
      </c>
      <c r="K9" s="57">
        <f t="shared" si="2"/>
        <v>-98.332014354046123</v>
      </c>
      <c r="L9" s="57">
        <f t="shared" si="3"/>
        <v>9669.1850469243327</v>
      </c>
      <c r="M9" s="57">
        <f t="shared" si="4"/>
        <v>787593798.81217456</v>
      </c>
      <c r="N9" s="80">
        <v>-1.2110000000000001</v>
      </c>
      <c r="O9" s="49">
        <f t="shared" si="5"/>
        <v>0.25</v>
      </c>
      <c r="P9">
        <v>-1.2928410537458073</v>
      </c>
      <c r="Q9" s="49" t="e">
        <f>'VBD aprēķins - finansējums'!#REF!</f>
        <v>#REF!</v>
      </c>
      <c r="R9" s="48" t="e">
        <f t="shared" si="10"/>
        <v>#REF!</v>
      </c>
      <c r="S9" s="54">
        <f>Sheet1!B6*2+3458939.55555571</f>
        <v>30150292.694444507</v>
      </c>
      <c r="T9" s="69">
        <f t="shared" si="11"/>
        <v>1330159.9718137281</v>
      </c>
      <c r="U9" s="69" t="e">
        <f t="shared" si="6"/>
        <v>#REF!</v>
      </c>
    </row>
    <row r="10" spans="1:22" x14ac:dyDescent="0.25">
      <c r="A10" s="50">
        <f t="shared" si="7"/>
        <v>0</v>
      </c>
      <c r="B10" s="6" t="s">
        <v>211</v>
      </c>
      <c r="C10" s="73" t="s">
        <v>233</v>
      </c>
      <c r="D10" s="58">
        <v>16006770.809247086</v>
      </c>
      <c r="E10" s="63"/>
      <c r="F10" s="63">
        <f t="shared" si="0"/>
        <v>16006770.809247086</v>
      </c>
      <c r="G10" s="52">
        <f t="shared" si="8"/>
        <v>16006770.809247086</v>
      </c>
      <c r="H10" s="54">
        <v>33438</v>
      </c>
      <c r="I10" s="55">
        <f t="shared" si="9"/>
        <v>33438</v>
      </c>
      <c r="J10" s="57">
        <f t="shared" si="1"/>
        <v>478.70000625776322</v>
      </c>
      <c r="K10" s="57">
        <f t="shared" si="2"/>
        <v>-98.332014354046123</v>
      </c>
      <c r="L10" s="57">
        <f t="shared" si="3"/>
        <v>9669.1850469243327</v>
      </c>
      <c r="M10" s="57">
        <f t="shared" si="4"/>
        <v>323318209.59905583</v>
      </c>
      <c r="N10" s="80">
        <v>-1.8420000000000001</v>
      </c>
      <c r="O10" s="49">
        <f t="shared" si="5"/>
        <v>0.25</v>
      </c>
      <c r="P10">
        <v>-1.2928410537458073</v>
      </c>
      <c r="Q10" s="49" t="e">
        <f>'VBD aprēķins - finansējums'!#REF!</f>
        <v>#REF!</v>
      </c>
      <c r="R10" s="48" t="e">
        <f t="shared" si="10"/>
        <v>#REF!</v>
      </c>
      <c r="S10" s="54">
        <f>Sheet1!B7*2+3458939.55555571</f>
        <v>45078014.408730231</v>
      </c>
      <c r="T10" s="69">
        <f t="shared" si="11"/>
        <v>1988735.929796922</v>
      </c>
      <c r="U10" s="69" t="e">
        <f t="shared" si="6"/>
        <v>#REF!</v>
      </c>
    </row>
    <row r="11" spans="1:22" x14ac:dyDescent="0.25">
      <c r="A11" s="50">
        <f t="shared" si="7"/>
        <v>0</v>
      </c>
      <c r="B11" s="6" t="s">
        <v>212</v>
      </c>
      <c r="C11" s="73" t="s">
        <v>234</v>
      </c>
      <c r="D11" s="58">
        <v>447657362.0431295</v>
      </c>
      <c r="E11" s="63"/>
      <c r="F11" s="63">
        <f t="shared" si="0"/>
        <v>447657362.0431295</v>
      </c>
      <c r="G11" s="52">
        <f t="shared" si="8"/>
        <v>447657362.0431295</v>
      </c>
      <c r="H11" s="54">
        <v>696618</v>
      </c>
      <c r="I11" s="55">
        <f t="shared" si="9"/>
        <v>696618</v>
      </c>
      <c r="J11" s="57">
        <f t="shared" si="1"/>
        <v>642.61526696572514</v>
      </c>
      <c r="K11" s="57">
        <f t="shared" si="2"/>
        <v>65.583246353915797</v>
      </c>
      <c r="L11" s="57">
        <f t="shared" si="3"/>
        <v>4301.16220231841</v>
      </c>
      <c r="M11" s="57">
        <f t="shared" si="4"/>
        <v>2996267011.054646</v>
      </c>
      <c r="N11" s="80">
        <v>0.313</v>
      </c>
      <c r="O11" s="49">
        <f t="shared" si="5"/>
        <v>0.15</v>
      </c>
      <c r="P11">
        <v>0.86226966752642875</v>
      </c>
      <c r="Q11" s="49" t="e">
        <f>'VBD aprēķins - finansējums'!#REF!</f>
        <v>#REF!</v>
      </c>
      <c r="R11" s="48" t="e">
        <f t="shared" si="10"/>
        <v>#REF!</v>
      </c>
      <c r="S11" s="54">
        <f>Sheet1!B8*2+3458939.55555571</f>
        <v>27422384.444444507</v>
      </c>
      <c r="T11" s="69">
        <f t="shared" si="11"/>
        <v>725886.64705882512</v>
      </c>
      <c r="U11" s="69" t="e">
        <f t="shared" si="6"/>
        <v>#REF!</v>
      </c>
    </row>
    <row r="12" spans="1:22" x14ac:dyDescent="0.25">
      <c r="A12" s="50">
        <f t="shared" si="7"/>
        <v>0</v>
      </c>
      <c r="B12" s="6" t="s">
        <v>225</v>
      </c>
      <c r="C12" s="73" t="s">
        <v>226</v>
      </c>
      <c r="D12" s="58">
        <v>14559984.464145752</v>
      </c>
      <c r="E12" s="63"/>
      <c r="F12" s="63">
        <f t="shared" si="0"/>
        <v>14559984.464145752</v>
      </c>
      <c r="G12" s="52">
        <f t="shared" si="8"/>
        <v>14559984.464145752</v>
      </c>
      <c r="H12" s="54">
        <v>26284</v>
      </c>
      <c r="I12" s="55">
        <f t="shared" si="9"/>
        <v>26284</v>
      </c>
      <c r="J12" s="57">
        <f t="shared" si="1"/>
        <v>553.94857952160066</v>
      </c>
      <c r="K12" s="57">
        <f t="shared" si="2"/>
        <v>-23.08344109020868</v>
      </c>
      <c r="L12" s="57">
        <f t="shared" si="3"/>
        <v>532.8452525651345</v>
      </c>
      <c r="M12" s="57">
        <f t="shared" si="4"/>
        <v>14005304.618421996</v>
      </c>
      <c r="N12" s="80">
        <v>0.48699999999999999</v>
      </c>
      <c r="O12" s="49">
        <f t="shared" si="5"/>
        <v>0.15</v>
      </c>
      <c r="P12">
        <v>-0.30349444684102189</v>
      </c>
      <c r="Q12" s="49" t="e">
        <f>'VBD aprēķins - finansējums'!#REF!</f>
        <v>#REF!</v>
      </c>
      <c r="R12" s="48" t="e">
        <f t="shared" si="10"/>
        <v>#REF!</v>
      </c>
      <c r="S12" s="54">
        <f>Sheet1!B9*2+3458939.55555571</f>
        <v>30150292.694444507</v>
      </c>
      <c r="T12" s="69">
        <f t="shared" si="11"/>
        <v>798095.98308823688</v>
      </c>
      <c r="U12" s="69" t="e">
        <f t="shared" si="6"/>
        <v>#REF!</v>
      </c>
    </row>
    <row r="13" spans="1:22" x14ac:dyDescent="0.25">
      <c r="A13" s="50">
        <f t="shared" si="7"/>
        <v>0</v>
      </c>
      <c r="B13" s="6" t="s">
        <v>227</v>
      </c>
      <c r="C13" s="73" t="s">
        <v>235</v>
      </c>
      <c r="D13" s="58">
        <v>24468507.930240542</v>
      </c>
      <c r="E13" s="63"/>
      <c r="F13" s="63">
        <f t="shared" si="0"/>
        <v>24468507.930240542</v>
      </c>
      <c r="G13" s="52">
        <f t="shared" si="8"/>
        <v>24468507.930240542</v>
      </c>
      <c r="H13" s="54">
        <v>41431</v>
      </c>
      <c r="I13" s="55">
        <f t="shared" si="9"/>
        <v>41431</v>
      </c>
      <c r="J13" s="57">
        <f t="shared" si="1"/>
        <v>590.58453646401347</v>
      </c>
      <c r="K13" s="57">
        <f t="shared" si="2"/>
        <v>13.552515852204124</v>
      </c>
      <c r="L13" s="57">
        <f t="shared" si="3"/>
        <v>183.67068592424405</v>
      </c>
      <c r="M13" s="57">
        <f t="shared" si="4"/>
        <v>7609660.188527355</v>
      </c>
      <c r="N13" s="80">
        <v>0.09</v>
      </c>
      <c r="O13" s="49">
        <f t="shared" si="5"/>
        <v>0.15</v>
      </c>
      <c r="P13">
        <v>0.17818458200383017</v>
      </c>
      <c r="Q13" s="49" t="e">
        <f>'VBD aprēķins - finansējums'!#REF!</f>
        <v>#REF!</v>
      </c>
      <c r="R13" s="48" t="e">
        <f t="shared" si="10"/>
        <v>#REF!</v>
      </c>
      <c r="S13" s="54">
        <f>Sheet1!B10*2+3458939.55555571</f>
        <v>30150292.694444507</v>
      </c>
      <c r="T13" s="69">
        <f t="shared" si="11"/>
        <v>798095.98308823688</v>
      </c>
      <c r="U13" s="69" t="e">
        <f t="shared" si="6"/>
        <v>#REF!</v>
      </c>
    </row>
    <row r="14" spans="1:22" x14ac:dyDescent="0.25">
      <c r="A14" s="50">
        <f t="shared" si="7"/>
        <v>0</v>
      </c>
      <c r="B14" s="6" t="s">
        <v>60</v>
      </c>
      <c r="C14" s="75" t="s">
        <v>61</v>
      </c>
      <c r="D14" s="59">
        <v>2163535.5367504442</v>
      </c>
      <c r="E14" s="63"/>
      <c r="F14" s="63">
        <f t="shared" si="0"/>
        <v>2163535.5367504442</v>
      </c>
      <c r="G14" s="52">
        <f t="shared" si="8"/>
        <v>2163535.5367504442</v>
      </c>
      <c r="H14" s="60">
        <v>4194</v>
      </c>
      <c r="I14" s="55">
        <f t="shared" si="9"/>
        <v>4194</v>
      </c>
      <c r="J14" s="61">
        <f t="shared" si="1"/>
        <v>515.86445797578551</v>
      </c>
      <c r="K14" s="61">
        <f t="shared" si="2"/>
        <v>-61.167562636023831</v>
      </c>
      <c r="L14" s="61">
        <f t="shared" si="3"/>
        <v>3741.4707188318985</v>
      </c>
      <c r="M14" s="61">
        <f t="shared" si="4"/>
        <v>15691728.194780983</v>
      </c>
      <c r="N14" s="79">
        <v>-1.532</v>
      </c>
      <c r="O14" s="49">
        <f t="shared" si="5"/>
        <v>0.25</v>
      </c>
      <c r="P14">
        <v>-0.80421352753632236</v>
      </c>
      <c r="Q14" s="49" t="e">
        <f>'VBD aprēķins - finansējums'!#REF!</f>
        <v>#REF!</v>
      </c>
      <c r="R14" s="48" t="e">
        <f t="shared" si="10"/>
        <v>#REF!</v>
      </c>
      <c r="S14" s="60">
        <f>Sheet1!B11*2</f>
        <v>1121205.340347294</v>
      </c>
      <c r="T14" s="69">
        <f t="shared" si="11"/>
        <v>49464.941485910029</v>
      </c>
      <c r="U14" s="69" t="e">
        <f t="shared" si="6"/>
        <v>#REF!</v>
      </c>
    </row>
    <row r="15" spans="1:22" x14ac:dyDescent="0.25">
      <c r="A15" s="50">
        <f t="shared" si="7"/>
        <v>0</v>
      </c>
      <c r="B15" s="6" t="s">
        <v>176</v>
      </c>
      <c r="C15" s="74" t="s">
        <v>177</v>
      </c>
      <c r="D15" s="59">
        <v>5173925.7391245756</v>
      </c>
      <c r="E15" s="63"/>
      <c r="F15" s="63">
        <f t="shared" si="0"/>
        <v>5173925.7391245756</v>
      </c>
      <c r="G15" s="52">
        <f t="shared" si="8"/>
        <v>5173925.7391245756</v>
      </c>
      <c r="H15" s="60">
        <v>9505</v>
      </c>
      <c r="I15" s="55">
        <f t="shared" si="9"/>
        <v>9505</v>
      </c>
      <c r="J15" s="61">
        <f t="shared" si="1"/>
        <v>544.33726871379019</v>
      </c>
      <c r="K15" s="61">
        <f t="shared" si="2"/>
        <v>-32.694751898019149</v>
      </c>
      <c r="L15" s="61">
        <f t="shared" si="3"/>
        <v>1068.9468016730268</v>
      </c>
      <c r="M15" s="61">
        <f t="shared" si="4"/>
        <v>10160339.349902119</v>
      </c>
      <c r="N15" s="79">
        <v>0.96499999999999997</v>
      </c>
      <c r="O15" s="49">
        <f t="shared" si="5"/>
        <v>0.15</v>
      </c>
      <c r="P15">
        <v>-0.42986119803873962</v>
      </c>
      <c r="Q15" s="49" t="e">
        <f>'VBD aprēķins - finansējums'!#REF!</f>
        <v>#REF!</v>
      </c>
      <c r="R15" s="48" t="e">
        <f t="shared" si="10"/>
        <v>#REF!</v>
      </c>
      <c r="S15" s="60">
        <f>Sheet1!B12*2</f>
        <v>10099711.74805194</v>
      </c>
      <c r="T15" s="69">
        <f t="shared" si="11"/>
        <v>267345.31097784545</v>
      </c>
      <c r="U15" s="69" t="e">
        <f t="shared" si="6"/>
        <v>#REF!</v>
      </c>
    </row>
    <row r="16" spans="1:22" x14ac:dyDescent="0.25">
      <c r="A16" s="50">
        <f t="shared" si="7"/>
        <v>0</v>
      </c>
      <c r="B16" s="6" t="s">
        <v>66</v>
      </c>
      <c r="C16" s="75" t="s">
        <v>67</v>
      </c>
      <c r="D16" s="59">
        <v>5485935.1818071548</v>
      </c>
      <c r="E16" s="63"/>
      <c r="F16" s="63">
        <f t="shared" si="0"/>
        <v>5485935.1818071548</v>
      </c>
      <c r="G16" s="52">
        <f t="shared" si="8"/>
        <v>5485935.1818071548</v>
      </c>
      <c r="H16" s="60">
        <v>10025</v>
      </c>
      <c r="I16" s="55">
        <f t="shared" si="9"/>
        <v>10025</v>
      </c>
      <c r="J16" s="61">
        <f t="shared" si="1"/>
        <v>547.22545454435465</v>
      </c>
      <c r="K16" s="61">
        <f t="shared" si="2"/>
        <v>-29.806566067454696</v>
      </c>
      <c r="L16" s="61">
        <f t="shared" si="3"/>
        <v>888.43138073354169</v>
      </c>
      <c r="M16" s="61">
        <f t="shared" si="4"/>
        <v>8906524.5918537546</v>
      </c>
      <c r="N16" s="79">
        <v>-0.89400000000000002</v>
      </c>
      <c r="O16" s="49">
        <f t="shared" si="5"/>
        <v>0.2</v>
      </c>
      <c r="P16">
        <v>-0.39188816110738528</v>
      </c>
      <c r="Q16" s="49" t="e">
        <f>'VBD aprēķins - finansējums'!#REF!</f>
        <v>#REF!</v>
      </c>
      <c r="R16" s="48" t="e">
        <f t="shared" si="10"/>
        <v>#REF!</v>
      </c>
      <c r="S16" s="60">
        <f>Sheet1!B13*2</f>
        <v>1121205.340347294</v>
      </c>
      <c r="T16" s="69">
        <f t="shared" si="11"/>
        <v>39571.953188728025</v>
      </c>
      <c r="U16" s="69" t="e">
        <f t="shared" si="6"/>
        <v>#REF!</v>
      </c>
    </row>
    <row r="17" spans="1:21" x14ac:dyDescent="0.25">
      <c r="A17" s="50">
        <f t="shared" si="7"/>
        <v>0</v>
      </c>
      <c r="B17" s="6" t="s">
        <v>50</v>
      </c>
      <c r="C17" s="75" t="s">
        <v>51</v>
      </c>
      <c r="D17" s="59">
        <v>1523830.3697066435</v>
      </c>
      <c r="E17" s="63"/>
      <c r="F17" s="63">
        <f t="shared" si="0"/>
        <v>1523830.3697066435</v>
      </c>
      <c r="G17" s="52">
        <f t="shared" si="8"/>
        <v>1523830.3697066435</v>
      </c>
      <c r="H17" s="60">
        <v>3084</v>
      </c>
      <c r="I17" s="55">
        <f t="shared" si="9"/>
        <v>3084</v>
      </c>
      <c r="J17" s="61">
        <f t="shared" si="1"/>
        <v>494.10842078684936</v>
      </c>
      <c r="K17" s="61">
        <f t="shared" si="2"/>
        <v>-82.923599824959979</v>
      </c>
      <c r="L17" s="61">
        <f t="shared" si="3"/>
        <v>6876.3234079301028</v>
      </c>
      <c r="M17" s="61">
        <f t="shared" si="4"/>
        <v>21206581.390056439</v>
      </c>
      <c r="N17" s="79">
        <v>-0.53</v>
      </c>
      <c r="O17" s="49">
        <f t="shared" ref="O17:O80" si="12">IF(N17&lt;=-2,30%,IF(N17&lt;=-1,25%,IF(N17&lt;=0,20%,IF(N17&lt;1,15%,10%))))</f>
        <v>0.2</v>
      </c>
      <c r="P17">
        <v>-1.0902556495191496</v>
      </c>
      <c r="Q17" s="49" t="e">
        <f>'VBD aprēķins - finansējums'!#REF!</f>
        <v>#REF!</v>
      </c>
      <c r="R17" s="48" t="e">
        <f t="shared" si="10"/>
        <v>#REF!</v>
      </c>
      <c r="S17" s="60">
        <f>Sheet1!B14*2</f>
        <v>1121205.340347294</v>
      </c>
      <c r="T17" s="69">
        <f t="shared" si="11"/>
        <v>39571.953188728025</v>
      </c>
      <c r="U17" s="69" t="e">
        <f t="shared" si="6"/>
        <v>#REF!</v>
      </c>
    </row>
    <row r="18" spans="1:21" x14ac:dyDescent="0.25">
      <c r="A18" s="50">
        <f t="shared" si="7"/>
        <v>0</v>
      </c>
      <c r="B18" s="6" t="s">
        <v>82</v>
      </c>
      <c r="C18" s="75" t="s">
        <v>83</v>
      </c>
      <c r="D18" s="59">
        <v>3047385.3697711667</v>
      </c>
      <c r="E18" s="63"/>
      <c r="F18" s="63">
        <f t="shared" si="0"/>
        <v>3047385.3697711667</v>
      </c>
      <c r="G18" s="52">
        <f t="shared" si="8"/>
        <v>3047385.3697711667</v>
      </c>
      <c r="H18" s="60">
        <v>5799</v>
      </c>
      <c r="I18" s="55">
        <f t="shared" si="9"/>
        <v>5799</v>
      </c>
      <c r="J18" s="61">
        <f t="shared" si="1"/>
        <v>525.50187442165316</v>
      </c>
      <c r="K18" s="61">
        <f t="shared" si="2"/>
        <v>-51.530146190156188</v>
      </c>
      <c r="L18" s="61">
        <f t="shared" si="3"/>
        <v>2655.3559663788683</v>
      </c>
      <c r="M18" s="61">
        <f t="shared" si="4"/>
        <v>15398409.249031058</v>
      </c>
      <c r="N18" s="79">
        <v>-0.40500000000000003</v>
      </c>
      <c r="O18" s="49">
        <f t="shared" si="12"/>
        <v>0.2</v>
      </c>
      <c r="P18">
        <v>-0.67750354691493975</v>
      </c>
      <c r="Q18" s="49" t="e">
        <f>'VBD aprēķins - finansējums'!#REF!</f>
        <v>#REF!</v>
      </c>
      <c r="R18" s="48" t="e">
        <f t="shared" si="10"/>
        <v>#REF!</v>
      </c>
      <c r="S18" s="60">
        <f>Sheet1!B15*2</f>
        <v>1121205.340347294</v>
      </c>
      <c r="T18" s="69">
        <f t="shared" si="11"/>
        <v>39571.953188728025</v>
      </c>
      <c r="U18" s="69" t="e">
        <f t="shared" si="6"/>
        <v>#REF!</v>
      </c>
    </row>
    <row r="19" spans="1:21" x14ac:dyDescent="0.25">
      <c r="A19" s="50">
        <f t="shared" si="7"/>
        <v>0</v>
      </c>
      <c r="B19" s="6" t="s">
        <v>64</v>
      </c>
      <c r="C19" s="75" t="s">
        <v>65</v>
      </c>
      <c r="D19" s="59">
        <v>831690.32281557191</v>
      </c>
      <c r="E19" s="63"/>
      <c r="F19" s="63">
        <f t="shared" si="0"/>
        <v>831690.32281557191</v>
      </c>
      <c r="G19" s="52">
        <f t="shared" si="8"/>
        <v>831690.32281557191</v>
      </c>
      <c r="H19" s="60">
        <v>1602</v>
      </c>
      <c r="I19" s="55">
        <f t="shared" si="9"/>
        <v>1602</v>
      </c>
      <c r="J19" s="61">
        <f t="shared" si="1"/>
        <v>519.1575048786342</v>
      </c>
      <c r="K19" s="61">
        <f t="shared" si="2"/>
        <v>-57.874515733175144</v>
      </c>
      <c r="L19" s="61">
        <f t="shared" si="3"/>
        <v>3349.4595713495373</v>
      </c>
      <c r="M19" s="61">
        <f t="shared" si="4"/>
        <v>5365834.233301959</v>
      </c>
      <c r="N19" s="79">
        <v>-0.50700000000000001</v>
      </c>
      <c r="O19" s="49">
        <f t="shared" si="12"/>
        <v>0.2</v>
      </c>
      <c r="P19">
        <v>-0.76091749362630323</v>
      </c>
      <c r="Q19" s="49" t="e">
        <f>'VBD aprēķins - finansējums'!#REF!</f>
        <v>#REF!</v>
      </c>
      <c r="R19" s="48" t="e">
        <f t="shared" si="10"/>
        <v>#REF!</v>
      </c>
      <c r="S19" s="60">
        <f>Sheet1!B16*2</f>
        <v>1121205.340347294</v>
      </c>
      <c r="T19" s="69">
        <f t="shared" si="11"/>
        <v>39571.953188728025</v>
      </c>
      <c r="U19" s="69" t="e">
        <f t="shared" si="6"/>
        <v>#REF!</v>
      </c>
    </row>
    <row r="20" spans="1:21" x14ac:dyDescent="0.25">
      <c r="A20" s="50">
        <f t="shared" si="7"/>
        <v>0</v>
      </c>
      <c r="B20" s="6" t="s">
        <v>178</v>
      </c>
      <c r="C20" s="74" t="s">
        <v>179</v>
      </c>
      <c r="D20" s="59">
        <v>9702918.4342038836</v>
      </c>
      <c r="E20" s="63"/>
      <c r="F20" s="63">
        <f t="shared" si="0"/>
        <v>9702918.4342038836</v>
      </c>
      <c r="G20" s="52">
        <f t="shared" si="8"/>
        <v>9702918.4342038836</v>
      </c>
      <c r="H20" s="60">
        <v>18501</v>
      </c>
      <c r="I20" s="55">
        <f t="shared" si="9"/>
        <v>18501</v>
      </c>
      <c r="J20" s="61">
        <f t="shared" si="1"/>
        <v>524.45372867433559</v>
      </c>
      <c r="K20" s="61">
        <f t="shared" si="2"/>
        <v>-52.57829193747375</v>
      </c>
      <c r="L20" s="61">
        <f t="shared" si="3"/>
        <v>2764.4767830622172</v>
      </c>
      <c r="M20" s="61">
        <f t="shared" si="4"/>
        <v>51145584.963434078</v>
      </c>
      <c r="N20" s="79">
        <v>-0.36899999999999999</v>
      </c>
      <c r="O20" s="49">
        <f t="shared" si="12"/>
        <v>0.2</v>
      </c>
      <c r="P20">
        <v>-0.69128426585315061</v>
      </c>
      <c r="Q20" s="49" t="e">
        <f>'VBD aprēķins - finansējums'!#REF!</f>
        <v>#REF!</v>
      </c>
      <c r="R20" s="48" t="e">
        <f t="shared" si="10"/>
        <v>#REF!</v>
      </c>
      <c r="S20" s="60">
        <f>Sheet1!B17*2</f>
        <v>10099711.74805194</v>
      </c>
      <c r="T20" s="69">
        <f t="shared" si="11"/>
        <v>356460.41463712731</v>
      </c>
      <c r="U20" s="69" t="e">
        <f t="shared" si="6"/>
        <v>#REF!</v>
      </c>
    </row>
    <row r="21" spans="1:21" x14ac:dyDescent="0.25">
      <c r="A21" s="50">
        <f t="shared" si="7"/>
        <v>0</v>
      </c>
      <c r="B21" s="6" t="s">
        <v>25</v>
      </c>
      <c r="C21" s="75" t="s">
        <v>26</v>
      </c>
      <c r="D21" s="59">
        <v>3291511.2430330031</v>
      </c>
      <c r="E21" s="63"/>
      <c r="F21" s="63">
        <f t="shared" si="0"/>
        <v>3291511.2430330031</v>
      </c>
      <c r="G21" s="52">
        <f t="shared" si="8"/>
        <v>3291511.2430330031</v>
      </c>
      <c r="H21" s="60">
        <v>6246</v>
      </c>
      <c r="I21" s="55">
        <f t="shared" si="9"/>
        <v>6246</v>
      </c>
      <c r="J21" s="61">
        <f t="shared" si="1"/>
        <v>526.97906548719232</v>
      </c>
      <c r="K21" s="61">
        <f t="shared" si="2"/>
        <v>-50.052955124617029</v>
      </c>
      <c r="L21" s="61">
        <f t="shared" si="3"/>
        <v>2505.298316706926</v>
      </c>
      <c r="M21" s="61">
        <f t="shared" si="4"/>
        <v>15648093.286151459</v>
      </c>
      <c r="N21" s="79">
        <v>-0.151</v>
      </c>
      <c r="O21" s="49">
        <f t="shared" si="12"/>
        <v>0.2</v>
      </c>
      <c r="P21">
        <v>-0.65808186348558007</v>
      </c>
      <c r="Q21" s="49" t="e">
        <f>'VBD aprēķins - finansējums'!#REF!</f>
        <v>#REF!</v>
      </c>
      <c r="R21" s="48" t="e">
        <f t="shared" si="10"/>
        <v>#REF!</v>
      </c>
      <c r="S21" s="60">
        <f>Sheet1!B18*2</f>
        <v>1121205.340347294</v>
      </c>
      <c r="T21" s="69">
        <f t="shared" si="11"/>
        <v>39571.953188728025</v>
      </c>
      <c r="U21" s="69" t="e">
        <f t="shared" si="6"/>
        <v>#REF!</v>
      </c>
    </row>
    <row r="22" spans="1:21" x14ac:dyDescent="0.25">
      <c r="A22" s="50">
        <f t="shared" si="7"/>
        <v>0</v>
      </c>
      <c r="B22" s="6" t="s">
        <v>10</v>
      </c>
      <c r="C22" s="75" t="s">
        <v>236</v>
      </c>
      <c r="D22" s="59">
        <v>2158768.225358699</v>
      </c>
      <c r="E22" s="63"/>
      <c r="F22" s="63">
        <f t="shared" si="0"/>
        <v>2158768.225358699</v>
      </c>
      <c r="G22" s="52">
        <f t="shared" si="8"/>
        <v>2158768.225358699</v>
      </c>
      <c r="H22" s="60">
        <v>4101</v>
      </c>
      <c r="I22" s="55">
        <f t="shared" si="9"/>
        <v>4101</v>
      </c>
      <c r="J22" s="61">
        <f t="shared" si="1"/>
        <v>526.40044510087762</v>
      </c>
      <c r="K22" s="61">
        <f t="shared" si="2"/>
        <v>-50.631575510931725</v>
      </c>
      <c r="L22" s="61">
        <f t="shared" si="3"/>
        <v>2563.5564387191812</v>
      </c>
      <c r="M22" s="61">
        <f t="shared" si="4"/>
        <v>10513144.955187362</v>
      </c>
      <c r="N22" s="79">
        <v>-0.69199999999999995</v>
      </c>
      <c r="O22" s="49">
        <f t="shared" si="12"/>
        <v>0.2</v>
      </c>
      <c r="P22">
        <v>-0.66568939796838322</v>
      </c>
      <c r="Q22" s="49" t="e">
        <f>'VBD aprēķins - finansējums'!#REF!</f>
        <v>#REF!</v>
      </c>
      <c r="R22" s="48" t="e">
        <f t="shared" si="10"/>
        <v>#REF!</v>
      </c>
      <c r="S22" s="60">
        <f>Sheet1!B19*2</f>
        <v>1121205.340347294</v>
      </c>
      <c r="T22" s="69">
        <f t="shared" si="11"/>
        <v>39571.953188728025</v>
      </c>
      <c r="U22" s="69" t="e">
        <f t="shared" si="6"/>
        <v>#REF!</v>
      </c>
    </row>
    <row r="23" spans="1:21" x14ac:dyDescent="0.25">
      <c r="A23" s="50">
        <f t="shared" si="7"/>
        <v>0</v>
      </c>
      <c r="B23" s="6" t="s">
        <v>40</v>
      </c>
      <c r="C23" s="75" t="s">
        <v>41</v>
      </c>
      <c r="D23" s="59">
        <v>4324220.5798457898</v>
      </c>
      <c r="E23" s="63"/>
      <c r="F23" s="63">
        <f t="shared" si="0"/>
        <v>4324220.5798457898</v>
      </c>
      <c r="G23" s="52">
        <f t="shared" si="8"/>
        <v>4324220.5798457898</v>
      </c>
      <c r="H23" s="60">
        <v>8197</v>
      </c>
      <c r="I23" s="55">
        <f t="shared" si="9"/>
        <v>8197</v>
      </c>
      <c r="J23" s="61">
        <f t="shared" si="1"/>
        <v>527.53697448405387</v>
      </c>
      <c r="K23" s="61">
        <f t="shared" si="2"/>
        <v>-49.495046127755472</v>
      </c>
      <c r="L23" s="61">
        <f t="shared" si="3"/>
        <v>2449.7595911886419</v>
      </c>
      <c r="M23" s="61">
        <f t="shared" si="4"/>
        <v>20080679.368973296</v>
      </c>
      <c r="N23" s="79">
        <v>-0.36499999999999999</v>
      </c>
      <c r="O23" s="49">
        <f t="shared" si="12"/>
        <v>0.2</v>
      </c>
      <c r="P23">
        <v>-0.6507466363966713</v>
      </c>
      <c r="Q23" s="49" t="e">
        <f>'VBD aprēķins - finansējums'!#REF!</f>
        <v>#REF!</v>
      </c>
      <c r="R23" s="48" t="e">
        <f t="shared" si="10"/>
        <v>#REF!</v>
      </c>
      <c r="S23" s="60">
        <f>Sheet1!B20*2</f>
        <v>1121205.340347294</v>
      </c>
      <c r="T23" s="69">
        <f t="shared" si="11"/>
        <v>39571.953188728025</v>
      </c>
      <c r="U23" s="69" t="e">
        <f t="shared" si="6"/>
        <v>#REF!</v>
      </c>
    </row>
    <row r="24" spans="1:21" x14ac:dyDescent="0.25">
      <c r="A24" s="50">
        <f t="shared" si="7"/>
        <v>0</v>
      </c>
      <c r="B24" s="6" t="s">
        <v>126</v>
      </c>
      <c r="C24" s="75" t="s">
        <v>127</v>
      </c>
      <c r="D24" s="59">
        <v>7594392.1045804266</v>
      </c>
      <c r="E24" s="63"/>
      <c r="F24" s="63">
        <f t="shared" si="0"/>
        <v>7594392.1045804266</v>
      </c>
      <c r="G24" s="52">
        <f t="shared" si="8"/>
        <v>7594392.1045804266</v>
      </c>
      <c r="H24" s="60">
        <v>10263</v>
      </c>
      <c r="I24" s="55">
        <f t="shared" si="9"/>
        <v>10263</v>
      </c>
      <c r="J24" s="61">
        <f t="shared" si="1"/>
        <v>739.97779446364871</v>
      </c>
      <c r="K24" s="61">
        <f t="shared" si="2"/>
        <v>162.94577385183936</v>
      </c>
      <c r="L24" s="61">
        <f t="shared" si="3"/>
        <v>26551.325216174777</v>
      </c>
      <c r="M24" s="61">
        <f t="shared" si="4"/>
        <v>272496250.69360173</v>
      </c>
      <c r="N24" s="79">
        <v>2.0590000000000002</v>
      </c>
      <c r="O24" s="49">
        <f t="shared" si="12"/>
        <v>0.1</v>
      </c>
      <c r="P24">
        <v>2.142364186820604</v>
      </c>
      <c r="Q24" s="49" t="e">
        <f>'VBD aprēķins - finansējums'!#REF!</f>
        <v>#REF!</v>
      </c>
      <c r="R24" s="48" t="e">
        <f t="shared" si="10"/>
        <v>#REF!</v>
      </c>
      <c r="S24" s="60">
        <f>Sheet1!B21*2</f>
        <v>1121205.340347294</v>
      </c>
      <c r="T24" s="69">
        <f t="shared" si="11"/>
        <v>19785.976594364012</v>
      </c>
      <c r="U24" s="69" t="e">
        <f t="shared" si="6"/>
        <v>#REF!</v>
      </c>
    </row>
    <row r="25" spans="1:21" x14ac:dyDescent="0.25">
      <c r="A25" s="50">
        <f t="shared" si="7"/>
        <v>0</v>
      </c>
      <c r="B25" s="6" t="s">
        <v>128</v>
      </c>
      <c r="C25" s="75" t="s">
        <v>129</v>
      </c>
      <c r="D25" s="59">
        <v>7823481.9924855661</v>
      </c>
      <c r="E25" s="63"/>
      <c r="F25" s="63">
        <f t="shared" si="0"/>
        <v>7823481.9924855661</v>
      </c>
      <c r="G25" s="52">
        <f t="shared" si="8"/>
        <v>7823481.9924855661</v>
      </c>
      <c r="H25" s="60">
        <v>9782</v>
      </c>
      <c r="I25" s="55">
        <f t="shared" si="9"/>
        <v>9782</v>
      </c>
      <c r="J25" s="61">
        <f t="shared" si="1"/>
        <v>799.7834790927792</v>
      </c>
      <c r="K25" s="61">
        <f t="shared" si="2"/>
        <v>222.75145848096986</v>
      </c>
      <c r="L25" s="61">
        <f t="shared" si="3"/>
        <v>49618.212255399238</v>
      </c>
      <c r="M25" s="61">
        <f t="shared" si="4"/>
        <v>485365352.28231531</v>
      </c>
      <c r="N25" s="79">
        <v>1.73</v>
      </c>
      <c r="O25" s="49">
        <f t="shared" si="12"/>
        <v>0.1</v>
      </c>
      <c r="P25">
        <v>2.9286721338695196</v>
      </c>
      <c r="Q25" s="49" t="e">
        <f>'VBD aprēķins - finansējums'!#REF!</f>
        <v>#REF!</v>
      </c>
      <c r="R25" s="48" t="e">
        <f t="shared" si="10"/>
        <v>#REF!</v>
      </c>
      <c r="S25" s="60">
        <f>Sheet1!B22*2</f>
        <v>1121205.340347294</v>
      </c>
      <c r="T25" s="69">
        <f t="shared" si="11"/>
        <v>19785.976594364012</v>
      </c>
      <c r="U25" s="69" t="e">
        <f t="shared" si="6"/>
        <v>#REF!</v>
      </c>
    </row>
    <row r="26" spans="1:21" x14ac:dyDescent="0.25">
      <c r="A26" s="50">
        <f t="shared" si="7"/>
        <v>0</v>
      </c>
      <c r="B26" s="6" t="s">
        <v>114</v>
      </c>
      <c r="C26" s="75" t="s">
        <v>115</v>
      </c>
      <c r="D26" s="59">
        <v>3228288.6428983184</v>
      </c>
      <c r="E26" s="63"/>
      <c r="F26" s="63">
        <f t="shared" si="0"/>
        <v>3228288.6428983184</v>
      </c>
      <c r="G26" s="52">
        <f t="shared" si="8"/>
        <v>3228288.6428983184</v>
      </c>
      <c r="H26" s="60">
        <v>5701</v>
      </c>
      <c r="I26" s="55">
        <f t="shared" si="9"/>
        <v>5701</v>
      </c>
      <c r="J26" s="61">
        <f t="shared" si="1"/>
        <v>566.26708347628812</v>
      </c>
      <c r="K26" s="61">
        <f t="shared" si="2"/>
        <v>-10.764937135521222</v>
      </c>
      <c r="L26" s="61">
        <f t="shared" si="3"/>
        <v>115.88387153172386</v>
      </c>
      <c r="M26" s="61">
        <f t="shared" si="4"/>
        <v>660653.95160235767</v>
      </c>
      <c r="N26" s="79">
        <v>0.66</v>
      </c>
      <c r="O26" s="49">
        <f t="shared" si="12"/>
        <v>0.15</v>
      </c>
      <c r="P26">
        <v>-0.14153429848070598</v>
      </c>
      <c r="Q26" s="49" t="e">
        <f>'VBD aprēķins - finansējums'!#REF!</f>
        <v>#REF!</v>
      </c>
      <c r="R26" s="48" t="e">
        <f t="shared" si="10"/>
        <v>#REF!</v>
      </c>
      <c r="S26" s="60">
        <f>Sheet1!B23*2</f>
        <v>1121205.340347294</v>
      </c>
      <c r="T26" s="69">
        <f t="shared" si="11"/>
        <v>29678.964891546017</v>
      </c>
      <c r="U26" s="69" t="e">
        <f t="shared" si="6"/>
        <v>#REF!</v>
      </c>
    </row>
    <row r="27" spans="1:21" x14ac:dyDescent="0.25">
      <c r="A27" s="50">
        <f t="shared" si="7"/>
        <v>0</v>
      </c>
      <c r="B27" s="6" t="s">
        <v>13</v>
      </c>
      <c r="C27" s="75" t="s">
        <v>14</v>
      </c>
      <c r="D27" s="59">
        <v>653474.63179119886</v>
      </c>
      <c r="E27" s="63"/>
      <c r="F27" s="63">
        <f t="shared" si="0"/>
        <v>653474.63179119886</v>
      </c>
      <c r="G27" s="52">
        <f t="shared" si="8"/>
        <v>653474.63179119886</v>
      </c>
      <c r="H27" s="60">
        <v>1288</v>
      </c>
      <c r="I27" s="55">
        <f t="shared" si="9"/>
        <v>1288</v>
      </c>
      <c r="J27" s="61">
        <f t="shared" si="1"/>
        <v>507.3560805832289</v>
      </c>
      <c r="K27" s="61">
        <f t="shared" si="2"/>
        <v>-69.675940028580442</v>
      </c>
      <c r="L27" s="61">
        <f t="shared" si="3"/>
        <v>4854.7366188663382</v>
      </c>
      <c r="M27" s="61">
        <f t="shared" si="4"/>
        <v>6252900.765099844</v>
      </c>
      <c r="N27" s="79">
        <v>-3.2410000000000001</v>
      </c>
      <c r="O27" s="49">
        <f t="shared" si="12"/>
        <v>0.3</v>
      </c>
      <c r="P27">
        <v>-0.91607922728955093</v>
      </c>
      <c r="Q27" s="49" t="e">
        <f>'VBD aprēķins - finansējums'!#REF!</f>
        <v>#REF!</v>
      </c>
      <c r="R27" s="48" t="e">
        <f t="shared" si="10"/>
        <v>#REF!</v>
      </c>
      <c r="S27" s="60">
        <f>Sheet1!B24*2</f>
        <v>1121205.340347294</v>
      </c>
      <c r="T27" s="69">
        <f t="shared" si="11"/>
        <v>59357.929783092033</v>
      </c>
      <c r="U27" s="69" t="e">
        <f t="shared" si="6"/>
        <v>#REF!</v>
      </c>
    </row>
    <row r="28" spans="1:21" x14ac:dyDescent="0.25">
      <c r="A28" s="50">
        <f t="shared" si="7"/>
        <v>0</v>
      </c>
      <c r="B28" s="6" t="s">
        <v>180</v>
      </c>
      <c r="C28" s="74" t="s">
        <v>181</v>
      </c>
      <c r="D28" s="59">
        <v>7771151.8241535313</v>
      </c>
      <c r="E28" s="63"/>
      <c r="F28" s="63">
        <f t="shared" si="0"/>
        <v>7771151.8241535313</v>
      </c>
      <c r="G28" s="52">
        <f t="shared" si="8"/>
        <v>7771151.8241535313</v>
      </c>
      <c r="H28" s="60">
        <v>14972</v>
      </c>
      <c r="I28" s="55">
        <f t="shared" si="9"/>
        <v>14972</v>
      </c>
      <c r="J28" s="61">
        <f t="shared" si="1"/>
        <v>519.04567353416587</v>
      </c>
      <c r="K28" s="61">
        <f t="shared" si="2"/>
        <v>-57.986347077643472</v>
      </c>
      <c r="L28" s="61">
        <f t="shared" si="3"/>
        <v>3362.4164474089316</v>
      </c>
      <c r="M28" s="61">
        <f t="shared" si="4"/>
        <v>50342099.050606526</v>
      </c>
      <c r="N28" s="79">
        <v>-0.58399999999999996</v>
      </c>
      <c r="O28" s="49">
        <f t="shared" si="12"/>
        <v>0.2</v>
      </c>
      <c r="P28">
        <v>-0.76238781999126182</v>
      </c>
      <c r="Q28" s="49" t="e">
        <f>'VBD aprēķins - finansējums'!#REF!</f>
        <v>#REF!</v>
      </c>
      <c r="R28" s="48" t="e">
        <f t="shared" si="10"/>
        <v>#REF!</v>
      </c>
      <c r="S28" s="60">
        <f>Sheet1!B25*2</f>
        <v>25027433.462337658</v>
      </c>
      <c r="T28" s="69">
        <f t="shared" si="11"/>
        <v>883321.18102368212</v>
      </c>
      <c r="U28" s="69" t="e">
        <f t="shared" si="6"/>
        <v>#REF!</v>
      </c>
    </row>
    <row r="29" spans="1:21" x14ac:dyDescent="0.25">
      <c r="A29" s="50">
        <f t="shared" si="7"/>
        <v>0</v>
      </c>
      <c r="B29" s="6" t="s">
        <v>182</v>
      </c>
      <c r="C29" s="75" t="s">
        <v>183</v>
      </c>
      <c r="D29" s="59">
        <v>14081037.282837829</v>
      </c>
      <c r="E29" s="63"/>
      <c r="F29" s="63">
        <f t="shared" si="0"/>
        <v>14081037.282837829</v>
      </c>
      <c r="G29" s="52">
        <f t="shared" si="8"/>
        <v>14081037.282837829</v>
      </c>
      <c r="H29" s="60">
        <v>26841</v>
      </c>
      <c r="I29" s="55">
        <f t="shared" si="9"/>
        <v>26841</v>
      </c>
      <c r="J29" s="61">
        <f t="shared" si="1"/>
        <v>524.6092650362441</v>
      </c>
      <c r="K29" s="61">
        <f t="shared" si="2"/>
        <v>-52.422755575565247</v>
      </c>
      <c r="L29" s="61">
        <f t="shared" si="3"/>
        <v>2748.1453021354573</v>
      </c>
      <c r="M29" s="61">
        <f t="shared" si="4"/>
        <v>73762968.054617807</v>
      </c>
      <c r="N29" s="79">
        <v>0.27400000000000002</v>
      </c>
      <c r="O29" s="49">
        <f t="shared" si="12"/>
        <v>0.15</v>
      </c>
      <c r="P29">
        <v>-0.6892393184843153</v>
      </c>
      <c r="Q29" s="49" t="e">
        <f>'VBD aprēķins - finansējums'!#REF!</f>
        <v>#REF!</v>
      </c>
      <c r="R29" s="48" t="e">
        <f t="shared" si="10"/>
        <v>#REF!</v>
      </c>
      <c r="S29" s="60">
        <f>Sheet1!B26*2</f>
        <v>10099711.74805194</v>
      </c>
      <c r="T29" s="69">
        <f t="shared" si="11"/>
        <v>267345.31097784545</v>
      </c>
      <c r="U29" s="69" t="e">
        <f t="shared" si="6"/>
        <v>#REF!</v>
      </c>
    </row>
    <row r="30" spans="1:21" x14ac:dyDescent="0.25">
      <c r="A30" s="50">
        <f t="shared" si="7"/>
        <v>0</v>
      </c>
      <c r="B30" s="6" t="s">
        <v>163</v>
      </c>
      <c r="C30" s="75" t="s">
        <v>164</v>
      </c>
      <c r="D30" s="59">
        <v>1861245.6199208482</v>
      </c>
      <c r="E30" s="63"/>
      <c r="F30" s="63">
        <f t="shared" si="0"/>
        <v>1861245.6199208482</v>
      </c>
      <c r="G30" s="52">
        <f t="shared" si="8"/>
        <v>1861245.6199208482</v>
      </c>
      <c r="H30" s="60">
        <v>3516</v>
      </c>
      <c r="I30" s="55">
        <f t="shared" si="9"/>
        <v>3516</v>
      </c>
      <c r="J30" s="61">
        <f t="shared" si="1"/>
        <v>529.36451078522418</v>
      </c>
      <c r="K30" s="61">
        <f t="shared" si="2"/>
        <v>-47.66750982658516</v>
      </c>
      <c r="L30" s="61">
        <f t="shared" si="3"/>
        <v>2272.191493067593</v>
      </c>
      <c r="M30" s="61">
        <f t="shared" si="4"/>
        <v>7989025.2896256568</v>
      </c>
      <c r="N30" s="79">
        <v>0.185</v>
      </c>
      <c r="O30" s="49">
        <f t="shared" si="12"/>
        <v>0.15</v>
      </c>
      <c r="P30">
        <v>-0.62671871453536632</v>
      </c>
      <c r="Q30" s="49" t="e">
        <f>'VBD aprēķins - finansējums'!#REF!</f>
        <v>#REF!</v>
      </c>
      <c r="R30" s="48" t="e">
        <f t="shared" si="10"/>
        <v>#REF!</v>
      </c>
      <c r="S30" s="60">
        <f>Sheet1!B27*2</f>
        <v>1121205.340347294</v>
      </c>
      <c r="T30" s="69">
        <f t="shared" si="11"/>
        <v>29678.964891546017</v>
      </c>
      <c r="U30" s="69" t="e">
        <f t="shared" si="6"/>
        <v>#REF!</v>
      </c>
    </row>
    <row r="31" spans="1:21" x14ac:dyDescent="0.25">
      <c r="A31" s="50">
        <f t="shared" si="7"/>
        <v>0</v>
      </c>
      <c r="B31" s="6" t="s">
        <v>145</v>
      </c>
      <c r="C31" s="75" t="s">
        <v>146</v>
      </c>
      <c r="D31" s="59">
        <v>3623895.8190412554</v>
      </c>
      <c r="E31" s="63"/>
      <c r="F31" s="63">
        <f t="shared" si="0"/>
        <v>3623895.8190412554</v>
      </c>
      <c r="G31" s="52">
        <f t="shared" si="8"/>
        <v>3623895.8190412554</v>
      </c>
      <c r="H31" s="60">
        <v>6710</v>
      </c>
      <c r="I31" s="55">
        <f t="shared" si="9"/>
        <v>6710</v>
      </c>
      <c r="J31" s="61">
        <f t="shared" si="1"/>
        <v>540.07389255458349</v>
      </c>
      <c r="K31" s="61">
        <f t="shared" si="2"/>
        <v>-36.958128057225849</v>
      </c>
      <c r="L31" s="61">
        <f t="shared" si="3"/>
        <v>1365.9032294943045</v>
      </c>
      <c r="M31" s="61">
        <f t="shared" si="4"/>
        <v>9165210.6699067838</v>
      </c>
      <c r="N31" s="79">
        <v>-0.159</v>
      </c>
      <c r="O31" s="49">
        <f t="shared" si="12"/>
        <v>0.2</v>
      </c>
      <c r="P31">
        <v>-0.4859148420364916</v>
      </c>
      <c r="Q31" s="49" t="e">
        <f>'VBD aprēķins - finansējums'!#REF!</f>
        <v>#REF!</v>
      </c>
      <c r="R31" s="48" t="e">
        <f t="shared" si="10"/>
        <v>#REF!</v>
      </c>
      <c r="S31" s="60">
        <f>Sheet1!B28*2</f>
        <v>1121205.340347294</v>
      </c>
      <c r="T31" s="69">
        <f t="shared" si="11"/>
        <v>39571.953188728025</v>
      </c>
      <c r="U31" s="69" t="e">
        <f t="shared" si="6"/>
        <v>#REF!</v>
      </c>
    </row>
    <row r="32" spans="1:21" x14ac:dyDescent="0.25">
      <c r="A32" s="50">
        <f t="shared" si="7"/>
        <v>0</v>
      </c>
      <c r="B32" s="6" t="s">
        <v>165</v>
      </c>
      <c r="C32" s="75" t="s">
        <v>166</v>
      </c>
      <c r="D32" s="59">
        <v>4257321.3032651879</v>
      </c>
      <c r="E32" s="63"/>
      <c r="F32" s="63">
        <f t="shared" si="0"/>
        <v>4257321.3032651879</v>
      </c>
      <c r="G32" s="52">
        <f t="shared" si="8"/>
        <v>4257321.3032651879</v>
      </c>
      <c r="H32" s="60">
        <v>8215</v>
      </c>
      <c r="I32" s="55">
        <f t="shared" si="9"/>
        <v>8215</v>
      </c>
      <c r="J32" s="61">
        <f t="shared" si="1"/>
        <v>518.23752930799606</v>
      </c>
      <c r="K32" s="61">
        <f t="shared" si="2"/>
        <v>-58.794491303813288</v>
      </c>
      <c r="L32" s="61">
        <f t="shared" si="3"/>
        <v>3456.7922076741766</v>
      </c>
      <c r="M32" s="61">
        <f t="shared" si="4"/>
        <v>28397547.98604336</v>
      </c>
      <c r="N32" s="79">
        <v>0.16500000000000001</v>
      </c>
      <c r="O32" s="49">
        <f t="shared" si="12"/>
        <v>0.15</v>
      </c>
      <c r="P32">
        <v>-0.77301306793114588</v>
      </c>
      <c r="Q32" s="49" t="e">
        <f>'VBD aprēķins - finansējums'!#REF!</f>
        <v>#REF!</v>
      </c>
      <c r="R32" s="48" t="e">
        <f t="shared" si="10"/>
        <v>#REF!</v>
      </c>
      <c r="S32" s="60">
        <f>Sheet1!B29*2</f>
        <v>1121205.340347294</v>
      </c>
      <c r="T32" s="69">
        <f t="shared" si="11"/>
        <v>29678.964891546017</v>
      </c>
      <c r="U32" s="69" t="e">
        <f t="shared" si="6"/>
        <v>#REF!</v>
      </c>
    </row>
    <row r="33" spans="1:21" x14ac:dyDescent="0.25">
      <c r="A33" s="50">
        <f t="shared" si="7"/>
        <v>0</v>
      </c>
      <c r="B33" s="6" t="s">
        <v>130</v>
      </c>
      <c r="C33" s="75" t="s">
        <v>131</v>
      </c>
      <c r="D33" s="59">
        <v>5113224.0081814332</v>
      </c>
      <c r="E33" s="63"/>
      <c r="F33" s="63">
        <f t="shared" si="0"/>
        <v>5113224.0081814332</v>
      </c>
      <c r="G33" s="52">
        <f t="shared" si="8"/>
        <v>5113224.0081814332</v>
      </c>
      <c r="H33" s="60">
        <v>6838</v>
      </c>
      <c r="I33" s="55">
        <f t="shared" si="9"/>
        <v>6838</v>
      </c>
      <c r="J33" s="61">
        <f t="shared" si="1"/>
        <v>747.76601465069223</v>
      </c>
      <c r="K33" s="61">
        <f t="shared" si="2"/>
        <v>170.73399403888288</v>
      </c>
      <c r="L33" s="61">
        <f t="shared" si="3"/>
        <v>29150.096720469297</v>
      </c>
      <c r="M33" s="61">
        <f t="shared" si="4"/>
        <v>199328361.37456906</v>
      </c>
      <c r="N33" s="79">
        <v>1.758</v>
      </c>
      <c r="O33" s="49">
        <f t="shared" si="12"/>
        <v>0.1</v>
      </c>
      <c r="P33">
        <v>2.2447614666848033</v>
      </c>
      <c r="Q33" s="49" t="e">
        <f>'VBD aprēķins - finansējums'!#REF!</f>
        <v>#REF!</v>
      </c>
      <c r="R33" s="48" t="e">
        <f t="shared" si="10"/>
        <v>#REF!</v>
      </c>
      <c r="S33" s="60">
        <f>Sheet1!B30*2</f>
        <v>1121205.340347294</v>
      </c>
      <c r="T33" s="69">
        <f t="shared" si="11"/>
        <v>19785.976594364012</v>
      </c>
      <c r="U33" s="69" t="e">
        <f t="shared" si="6"/>
        <v>#REF!</v>
      </c>
    </row>
    <row r="34" spans="1:21" x14ac:dyDescent="0.25">
      <c r="A34" s="50">
        <f t="shared" si="7"/>
        <v>0</v>
      </c>
      <c r="B34" s="6" t="s">
        <v>92</v>
      </c>
      <c r="C34" s="75" t="s">
        <v>93</v>
      </c>
      <c r="D34" s="59">
        <v>1590208.8416597887</v>
      </c>
      <c r="E34" s="63"/>
      <c r="F34" s="63">
        <f t="shared" si="0"/>
        <v>1590208.8416597887</v>
      </c>
      <c r="G34" s="52">
        <f t="shared" si="8"/>
        <v>1590208.8416597887</v>
      </c>
      <c r="H34" s="60">
        <v>3033</v>
      </c>
      <c r="I34" s="55">
        <f t="shared" si="9"/>
        <v>3033</v>
      </c>
      <c r="J34" s="61">
        <f t="shared" si="1"/>
        <v>524.3022887107777</v>
      </c>
      <c r="K34" s="61">
        <f t="shared" si="2"/>
        <v>-52.729731901031641</v>
      </c>
      <c r="L34" s="61">
        <f t="shared" si="3"/>
        <v>2780.4246263546738</v>
      </c>
      <c r="M34" s="61">
        <f t="shared" si="4"/>
        <v>8433027.8917337265</v>
      </c>
      <c r="N34" s="79">
        <v>-0.42099999999999999</v>
      </c>
      <c r="O34" s="49">
        <f t="shared" si="12"/>
        <v>0.2</v>
      </c>
      <c r="P34">
        <v>-0.69327535495420844</v>
      </c>
      <c r="Q34" s="49" t="e">
        <f>'VBD aprēķins - finansējums'!#REF!</f>
        <v>#REF!</v>
      </c>
      <c r="R34" s="48" t="e">
        <f t="shared" si="10"/>
        <v>#REF!</v>
      </c>
      <c r="S34" s="60">
        <f>Sheet1!B31*2</f>
        <v>1121205.340347294</v>
      </c>
      <c r="T34" s="69">
        <f t="shared" si="11"/>
        <v>39571.953188728025</v>
      </c>
      <c r="U34" s="69" t="e">
        <f t="shared" si="6"/>
        <v>#REF!</v>
      </c>
    </row>
    <row r="35" spans="1:21" x14ac:dyDescent="0.25">
      <c r="A35" s="50">
        <f t="shared" si="7"/>
        <v>0</v>
      </c>
      <c r="B35" s="6" t="s">
        <v>184</v>
      </c>
      <c r="C35" s="74" t="s">
        <v>185</v>
      </c>
      <c r="D35" s="59">
        <v>10088749.41677163</v>
      </c>
      <c r="E35" s="63"/>
      <c r="F35" s="63">
        <f t="shared" si="0"/>
        <v>10088749.41677163</v>
      </c>
      <c r="G35" s="52">
        <f t="shared" si="8"/>
        <v>10088749.41677163</v>
      </c>
      <c r="H35" s="60">
        <v>19155</v>
      </c>
      <c r="I35" s="55">
        <f t="shared" si="9"/>
        <v>19155</v>
      </c>
      <c r="J35" s="61">
        <f t="shared" si="1"/>
        <v>526.69012877951604</v>
      </c>
      <c r="K35" s="61">
        <f t="shared" si="2"/>
        <v>-50.3418918322933</v>
      </c>
      <c r="L35" s="61">
        <f t="shared" si="3"/>
        <v>2534.306073254319</v>
      </c>
      <c r="M35" s="61">
        <f t="shared" si="4"/>
        <v>48544632.833186477</v>
      </c>
      <c r="N35" s="79">
        <v>0.46700000000000003</v>
      </c>
      <c r="O35" s="49">
        <f t="shared" si="12"/>
        <v>0.15</v>
      </c>
      <c r="P35">
        <v>-0.66188072024725553</v>
      </c>
      <c r="Q35" s="49" t="e">
        <f>'VBD aprēķins - finansējums'!#REF!</f>
        <v>#REF!</v>
      </c>
      <c r="R35" s="48" t="e">
        <f t="shared" si="10"/>
        <v>#REF!</v>
      </c>
      <c r="S35" s="60">
        <f>Sheet1!B32*2</f>
        <v>10099711.74805194</v>
      </c>
      <c r="T35" s="69">
        <f t="shared" si="11"/>
        <v>267345.31097784545</v>
      </c>
      <c r="U35" s="69" t="e">
        <f t="shared" si="6"/>
        <v>#REF!</v>
      </c>
    </row>
    <row r="36" spans="1:21" x14ac:dyDescent="0.25">
      <c r="A36" s="50">
        <f t="shared" si="7"/>
        <v>0</v>
      </c>
      <c r="B36" s="6" t="s">
        <v>90</v>
      </c>
      <c r="C36" s="75" t="s">
        <v>91</v>
      </c>
      <c r="D36" s="59">
        <v>1567528.6381439753</v>
      </c>
      <c r="E36" s="63"/>
      <c r="F36" s="63">
        <f t="shared" si="0"/>
        <v>1567528.6381439753</v>
      </c>
      <c r="G36" s="52">
        <f t="shared" si="8"/>
        <v>1567528.6381439753</v>
      </c>
      <c r="H36" s="60">
        <v>3166</v>
      </c>
      <c r="I36" s="55">
        <f t="shared" si="9"/>
        <v>3166</v>
      </c>
      <c r="J36" s="61">
        <f t="shared" si="1"/>
        <v>495.11327799872879</v>
      </c>
      <c r="K36" s="61">
        <f t="shared" si="2"/>
        <v>-81.918742613080553</v>
      </c>
      <c r="L36" s="61">
        <f t="shared" si="3"/>
        <v>6710.6803913081394</v>
      </c>
      <c r="M36" s="61">
        <f t="shared" si="4"/>
        <v>21246014.118881568</v>
      </c>
      <c r="N36" s="79">
        <v>-1.173</v>
      </c>
      <c r="O36" s="49">
        <f t="shared" si="12"/>
        <v>0.25</v>
      </c>
      <c r="P36">
        <v>-1.0770440757991933</v>
      </c>
      <c r="Q36" s="49" t="e">
        <f>'VBD aprēķins - finansējums'!#REF!</f>
        <v>#REF!</v>
      </c>
      <c r="R36" s="48" t="e">
        <f t="shared" si="10"/>
        <v>#REF!</v>
      </c>
      <c r="S36" s="60">
        <f>Sheet1!B33*2</f>
        <v>1121205.340347294</v>
      </c>
      <c r="T36" s="69">
        <f t="shared" si="11"/>
        <v>49464.941485910029</v>
      </c>
      <c r="U36" s="69" t="e">
        <f t="shared" si="6"/>
        <v>#REF!</v>
      </c>
    </row>
    <row r="37" spans="1:21" x14ac:dyDescent="0.25">
      <c r="A37" s="50">
        <f t="shared" si="7"/>
        <v>0</v>
      </c>
      <c r="B37" s="6" t="s">
        <v>58</v>
      </c>
      <c r="C37" s="75" t="s">
        <v>59</v>
      </c>
      <c r="D37" s="59">
        <v>4562594.1414563432</v>
      </c>
      <c r="E37" s="63"/>
      <c r="F37" s="63">
        <f t="shared" ref="F37:F68" si="13">D37+E37*$F$4</f>
        <v>4562594.1414563432</v>
      </c>
      <c r="G37" s="52">
        <f t="shared" si="8"/>
        <v>4562594.1414563432</v>
      </c>
      <c r="H37" s="60">
        <v>8886</v>
      </c>
      <c r="I37" s="55">
        <f t="shared" si="9"/>
        <v>8886</v>
      </c>
      <c r="J37" s="61">
        <f t="shared" si="1"/>
        <v>513.45871499621239</v>
      </c>
      <c r="K37" s="61">
        <f t="shared" si="2"/>
        <v>-63.573305615596951</v>
      </c>
      <c r="L37" s="61">
        <f t="shared" si="3"/>
        <v>4041.5651868940909</v>
      </c>
      <c r="M37" s="61">
        <f t="shared" si="4"/>
        <v>35913348.250740893</v>
      </c>
      <c r="N37" s="79">
        <v>-1.2110000000000001</v>
      </c>
      <c r="O37" s="49">
        <f t="shared" si="12"/>
        <v>0.25</v>
      </c>
      <c r="P37">
        <v>-0.83584354456774812</v>
      </c>
      <c r="Q37" s="49" t="e">
        <f>'VBD aprēķins - finansējums'!#REF!</f>
        <v>#REF!</v>
      </c>
      <c r="R37" s="48" t="e">
        <f t="shared" si="10"/>
        <v>#REF!</v>
      </c>
      <c r="S37" s="60">
        <f>Sheet1!B34*2</f>
        <v>1121205.340347294</v>
      </c>
      <c r="T37" s="69">
        <f t="shared" si="11"/>
        <v>49464.941485910029</v>
      </c>
      <c r="U37" s="69" t="e">
        <f t="shared" ref="U37:U68" si="14">T37-S37/85*100*0.15*Q37</f>
        <v>#REF!</v>
      </c>
    </row>
    <row r="38" spans="1:21" x14ac:dyDescent="0.25">
      <c r="A38" s="50">
        <f t="shared" si="7"/>
        <v>0</v>
      </c>
      <c r="B38" s="6" t="s">
        <v>36</v>
      </c>
      <c r="C38" s="75" t="s">
        <v>37</v>
      </c>
      <c r="D38" s="59">
        <v>13469253.117960943</v>
      </c>
      <c r="E38" s="63"/>
      <c r="F38" s="63">
        <f t="shared" si="13"/>
        <v>13469253.117960943</v>
      </c>
      <c r="G38" s="52">
        <f t="shared" si="8"/>
        <v>13469253.117960943</v>
      </c>
      <c r="H38" s="60">
        <v>26913</v>
      </c>
      <c r="I38" s="55">
        <f t="shared" si="9"/>
        <v>26913</v>
      </c>
      <c r="J38" s="61">
        <f t="shared" si="1"/>
        <v>500.4738645992993</v>
      </c>
      <c r="K38" s="61">
        <f t="shared" si="2"/>
        <v>-76.55815601251004</v>
      </c>
      <c r="L38" s="61">
        <f t="shared" si="3"/>
        <v>5861.1512520358274</v>
      </c>
      <c r="M38" s="61">
        <f t="shared" si="4"/>
        <v>157741163.64604023</v>
      </c>
      <c r="N38" s="79">
        <v>-0.57999999999999996</v>
      </c>
      <c r="O38" s="49">
        <f t="shared" si="12"/>
        <v>0.2</v>
      </c>
      <c r="P38">
        <v>-1.0065646243722728</v>
      </c>
      <c r="Q38" s="49" t="e">
        <f>'VBD aprēķins - finansējums'!#REF!</f>
        <v>#REF!</v>
      </c>
      <c r="R38" s="48" t="e">
        <f t="shared" si="10"/>
        <v>#REF!</v>
      </c>
      <c r="S38" s="60">
        <f>Sheet1!B35*2</f>
        <v>1121205.340347294</v>
      </c>
      <c r="T38" s="69">
        <f t="shared" si="11"/>
        <v>39571.953188728025</v>
      </c>
      <c r="U38" s="69" t="e">
        <f t="shared" si="14"/>
        <v>#REF!</v>
      </c>
    </row>
    <row r="39" spans="1:21" x14ac:dyDescent="0.25">
      <c r="A39" s="50">
        <f t="shared" si="7"/>
        <v>0</v>
      </c>
      <c r="B39" s="6" t="s">
        <v>187</v>
      </c>
      <c r="C39" s="74" t="s">
        <v>188</v>
      </c>
      <c r="D39" s="59">
        <v>12531450.451046228</v>
      </c>
      <c r="E39" s="63"/>
      <c r="F39" s="63">
        <f t="shared" si="13"/>
        <v>12531450.451046228</v>
      </c>
      <c r="G39" s="52">
        <f t="shared" si="8"/>
        <v>12531450.451046228</v>
      </c>
      <c r="H39" s="60">
        <v>23532</v>
      </c>
      <c r="I39" s="55">
        <f t="shared" si="9"/>
        <v>23532</v>
      </c>
      <c r="J39" s="61">
        <f t="shared" si="1"/>
        <v>532.52806608219566</v>
      </c>
      <c r="K39" s="61">
        <f t="shared" si="2"/>
        <v>-44.503954529613679</v>
      </c>
      <c r="L39" s="61">
        <f t="shared" si="3"/>
        <v>1980.601968773922</v>
      </c>
      <c r="M39" s="61">
        <f t="shared" si="4"/>
        <v>46607525.529187933</v>
      </c>
      <c r="N39" s="79">
        <v>0.187</v>
      </c>
      <c r="O39" s="49">
        <f t="shared" si="12"/>
        <v>0.15</v>
      </c>
      <c r="P39">
        <v>-0.58512519902989002</v>
      </c>
      <c r="Q39" s="49" t="e">
        <f>'VBD aprēķins - finansējums'!#REF!</f>
        <v>#REF!</v>
      </c>
      <c r="R39" s="48" t="e">
        <f t="shared" si="10"/>
        <v>#REF!</v>
      </c>
      <c r="S39" s="60">
        <f>Sheet1!B36*2</f>
        <v>10099711.74805194</v>
      </c>
      <c r="T39" s="69">
        <f t="shared" si="11"/>
        <v>267345.31097784545</v>
      </c>
      <c r="U39" s="69" t="e">
        <f t="shared" si="14"/>
        <v>#REF!</v>
      </c>
    </row>
    <row r="40" spans="1:21" x14ac:dyDescent="0.25">
      <c r="A40" s="50">
        <f t="shared" si="7"/>
        <v>0</v>
      </c>
      <c r="B40" s="6" t="s">
        <v>147</v>
      </c>
      <c r="C40" s="75" t="s">
        <v>148</v>
      </c>
      <c r="D40" s="59">
        <v>2417812.3680186742</v>
      </c>
      <c r="E40" s="63"/>
      <c r="F40" s="63">
        <f t="shared" si="13"/>
        <v>2417812.3680186742</v>
      </c>
      <c r="G40" s="52">
        <f t="shared" si="8"/>
        <v>2417812.3680186742</v>
      </c>
      <c r="H40" s="60">
        <v>4638</v>
      </c>
      <c r="I40" s="55">
        <f t="shared" si="9"/>
        <v>4638</v>
      </c>
      <c r="J40" s="61">
        <f t="shared" si="1"/>
        <v>521.30495213856705</v>
      </c>
      <c r="K40" s="61">
        <f t="shared" si="2"/>
        <v>-55.727068473242298</v>
      </c>
      <c r="L40" s="61">
        <f t="shared" si="3"/>
        <v>3105.5061606214358</v>
      </c>
      <c r="M40" s="61">
        <f t="shared" si="4"/>
        <v>14403337.572962219</v>
      </c>
      <c r="N40" s="79">
        <v>-0.151</v>
      </c>
      <c r="O40" s="49">
        <f t="shared" si="12"/>
        <v>0.2</v>
      </c>
      <c r="P40">
        <v>-0.7326834744553038</v>
      </c>
      <c r="Q40" s="49" t="e">
        <f>'VBD aprēķins - finansējums'!#REF!</f>
        <v>#REF!</v>
      </c>
      <c r="R40" s="48" t="e">
        <f t="shared" si="10"/>
        <v>#REF!</v>
      </c>
      <c r="S40" s="60">
        <f>Sheet1!B37*2</f>
        <v>1121205.340347294</v>
      </c>
      <c r="T40" s="69">
        <f t="shared" si="11"/>
        <v>39571.953188728025</v>
      </c>
      <c r="U40" s="69" t="e">
        <f t="shared" si="14"/>
        <v>#REF!</v>
      </c>
    </row>
    <row r="41" spans="1:21" x14ac:dyDescent="0.25">
      <c r="A41" s="50">
        <f t="shared" si="7"/>
        <v>0</v>
      </c>
      <c r="B41" s="6" t="s">
        <v>68</v>
      </c>
      <c r="C41" s="75" t="s">
        <v>69</v>
      </c>
      <c r="D41" s="59">
        <v>1714311.5594677441</v>
      </c>
      <c r="E41" s="63"/>
      <c r="F41" s="63">
        <f t="shared" si="13"/>
        <v>1714311.5594677441</v>
      </c>
      <c r="G41" s="52">
        <f t="shared" si="8"/>
        <v>1714311.5594677441</v>
      </c>
      <c r="H41" s="60">
        <v>3264</v>
      </c>
      <c r="I41" s="55">
        <f t="shared" si="9"/>
        <v>3264</v>
      </c>
      <c r="J41" s="61">
        <f t="shared" si="1"/>
        <v>525.21800228791176</v>
      </c>
      <c r="K41" s="61">
        <f t="shared" si="2"/>
        <v>-51.814018323897585</v>
      </c>
      <c r="L41" s="61">
        <f t="shared" si="3"/>
        <v>2684.6924948691949</v>
      </c>
      <c r="M41" s="61">
        <f t="shared" si="4"/>
        <v>8762836.3032530528</v>
      </c>
      <c r="N41" s="79">
        <v>-0.502</v>
      </c>
      <c r="O41" s="49">
        <f t="shared" si="12"/>
        <v>0.2</v>
      </c>
      <c r="P41">
        <v>-0.68123581611461159</v>
      </c>
      <c r="Q41" s="49" t="e">
        <f>'VBD aprēķins - finansējums'!#REF!</f>
        <v>#REF!</v>
      </c>
      <c r="R41" s="48" t="e">
        <f t="shared" si="10"/>
        <v>#REF!</v>
      </c>
      <c r="S41" s="60">
        <f>Sheet1!B38*2</f>
        <v>1121205.340347294</v>
      </c>
      <c r="T41" s="69">
        <f t="shared" si="11"/>
        <v>39571.953188728025</v>
      </c>
      <c r="U41" s="69" t="e">
        <f t="shared" si="14"/>
        <v>#REF!</v>
      </c>
    </row>
    <row r="42" spans="1:21" x14ac:dyDescent="0.25">
      <c r="A42" s="50">
        <f t="shared" si="7"/>
        <v>0</v>
      </c>
      <c r="B42" s="6" t="s">
        <v>152</v>
      </c>
      <c r="C42" s="75" t="s">
        <v>153</v>
      </c>
      <c r="D42" s="59">
        <v>4179204.2864694963</v>
      </c>
      <c r="E42" s="63"/>
      <c r="F42" s="63">
        <f t="shared" si="13"/>
        <v>4179204.2864694963</v>
      </c>
      <c r="G42" s="52">
        <f t="shared" si="8"/>
        <v>4179204.2864694963</v>
      </c>
      <c r="H42" s="60">
        <v>7870</v>
      </c>
      <c r="I42" s="55">
        <f t="shared" si="9"/>
        <v>7870</v>
      </c>
      <c r="J42" s="61">
        <f t="shared" si="1"/>
        <v>531.02976956410373</v>
      </c>
      <c r="K42" s="61">
        <f t="shared" si="2"/>
        <v>-46.002251047705613</v>
      </c>
      <c r="L42" s="61">
        <f t="shared" si="3"/>
        <v>2116.207101456132</v>
      </c>
      <c r="M42" s="61">
        <f t="shared" si="4"/>
        <v>16654549.888459759</v>
      </c>
      <c r="N42" s="79">
        <v>0.24399999999999999</v>
      </c>
      <c r="O42" s="49">
        <f t="shared" si="12"/>
        <v>0.15</v>
      </c>
      <c r="P42">
        <v>-0.60482437088148289</v>
      </c>
      <c r="Q42" s="49" t="e">
        <f>'VBD aprēķins - finansējums'!#REF!</f>
        <v>#REF!</v>
      </c>
      <c r="R42" s="48" t="e">
        <f t="shared" si="10"/>
        <v>#REF!</v>
      </c>
      <c r="S42" s="60">
        <f>Sheet1!B39*2</f>
        <v>1121205.340347294</v>
      </c>
      <c r="T42" s="69">
        <f t="shared" si="11"/>
        <v>29678.964891546017</v>
      </c>
      <c r="U42" s="69" t="e">
        <f t="shared" si="14"/>
        <v>#REF!</v>
      </c>
    </row>
    <row r="43" spans="1:21" x14ac:dyDescent="0.25">
      <c r="A43" s="50">
        <f t="shared" si="7"/>
        <v>0</v>
      </c>
      <c r="B43" s="6" t="s">
        <v>98</v>
      </c>
      <c r="C43" s="75" t="s">
        <v>99</v>
      </c>
      <c r="D43" s="59">
        <v>1731636.2193648994</v>
      </c>
      <c r="E43" s="63"/>
      <c r="F43" s="63">
        <f t="shared" si="13"/>
        <v>1731636.2193648994</v>
      </c>
      <c r="G43" s="52">
        <f t="shared" si="8"/>
        <v>1731636.2193648994</v>
      </c>
      <c r="H43" s="60">
        <v>3399</v>
      </c>
      <c r="I43" s="55">
        <f t="shared" si="9"/>
        <v>3399</v>
      </c>
      <c r="J43" s="61">
        <f t="shared" si="1"/>
        <v>509.4546099926153</v>
      </c>
      <c r="K43" s="61">
        <f t="shared" si="2"/>
        <v>-67.57741061919404</v>
      </c>
      <c r="L43" s="61">
        <f t="shared" si="3"/>
        <v>4566.7064259951594</v>
      </c>
      <c r="M43" s="61">
        <f t="shared" si="4"/>
        <v>15522235.141957548</v>
      </c>
      <c r="N43" s="79">
        <v>-0.80900000000000005</v>
      </c>
      <c r="O43" s="49">
        <f t="shared" si="12"/>
        <v>0.2</v>
      </c>
      <c r="P43">
        <v>-0.88848836595339198</v>
      </c>
      <c r="Q43" s="49" t="e">
        <f>'VBD aprēķins - finansējums'!#REF!</f>
        <v>#REF!</v>
      </c>
      <c r="R43" s="48" t="e">
        <f t="shared" si="10"/>
        <v>#REF!</v>
      </c>
      <c r="S43" s="60">
        <f>Sheet1!B40*2</f>
        <v>1121205.340347294</v>
      </c>
      <c r="T43" s="69">
        <f t="shared" si="11"/>
        <v>39571.953188728025</v>
      </c>
      <c r="U43" s="69" t="e">
        <f t="shared" si="14"/>
        <v>#REF!</v>
      </c>
    </row>
    <row r="44" spans="1:21" x14ac:dyDescent="0.25">
      <c r="A44" s="50">
        <f t="shared" si="7"/>
        <v>0</v>
      </c>
      <c r="B44" s="6" t="s">
        <v>132</v>
      </c>
      <c r="C44" s="75" t="s">
        <v>133</v>
      </c>
      <c r="D44" s="59">
        <v>6841651.4586953381</v>
      </c>
      <c r="E44" s="63"/>
      <c r="F44" s="63">
        <f t="shared" si="13"/>
        <v>6841651.4586953381</v>
      </c>
      <c r="G44" s="52">
        <f t="shared" si="8"/>
        <v>6841651.4586953381</v>
      </c>
      <c r="H44" s="60">
        <v>7821</v>
      </c>
      <c r="I44" s="55">
        <f t="shared" si="9"/>
        <v>7821</v>
      </c>
      <c r="J44" s="61">
        <f t="shared" si="1"/>
        <v>874.77962647939364</v>
      </c>
      <c r="K44" s="61">
        <f t="shared" si="2"/>
        <v>297.7476058675843</v>
      </c>
      <c r="L44" s="61">
        <f t="shared" si="3"/>
        <v>88653.636799878324</v>
      </c>
      <c r="M44" s="61">
        <f t="shared" si="4"/>
        <v>693360093.41184843</v>
      </c>
      <c r="N44" s="79">
        <v>2.7730000000000001</v>
      </c>
      <c r="O44" s="49">
        <f t="shared" si="12"/>
        <v>0.1</v>
      </c>
      <c r="P44">
        <v>3.9146999179143696</v>
      </c>
      <c r="Q44" s="49" t="e">
        <f>'VBD aprēķins - finansējums'!#REF!</f>
        <v>#REF!</v>
      </c>
      <c r="R44" s="48" t="e">
        <f t="shared" si="10"/>
        <v>#REF!</v>
      </c>
      <c r="S44" s="60">
        <f>Sheet1!B41*2</f>
        <v>1121205.340347294</v>
      </c>
      <c r="T44" s="69">
        <f t="shared" si="11"/>
        <v>19785.976594364012</v>
      </c>
      <c r="U44" s="69" t="e">
        <f t="shared" si="14"/>
        <v>#REF!</v>
      </c>
    </row>
    <row r="45" spans="1:21" x14ac:dyDescent="0.25">
      <c r="A45" s="50">
        <f t="shared" si="7"/>
        <v>0</v>
      </c>
      <c r="B45" s="6" t="s">
        <v>70</v>
      </c>
      <c r="C45" s="75" t="s">
        <v>71</v>
      </c>
      <c r="D45" s="59">
        <v>5393782.6647388106</v>
      </c>
      <c r="E45" s="63"/>
      <c r="F45" s="63">
        <f t="shared" si="13"/>
        <v>5393782.6647388106</v>
      </c>
      <c r="G45" s="52">
        <f t="shared" si="8"/>
        <v>5393782.6647388106</v>
      </c>
      <c r="H45" s="60">
        <v>10000</v>
      </c>
      <c r="I45" s="55">
        <f t="shared" si="9"/>
        <v>10000</v>
      </c>
      <c r="J45" s="61">
        <f t="shared" si="1"/>
        <v>539.37826647388101</v>
      </c>
      <c r="K45" s="61">
        <f t="shared" si="2"/>
        <v>-37.653754137928331</v>
      </c>
      <c r="L45" s="61">
        <f t="shared" si="3"/>
        <v>1417.8052006795549</v>
      </c>
      <c r="M45" s="61">
        <f t="shared" si="4"/>
        <v>14178052.00679555</v>
      </c>
      <c r="N45" s="79">
        <v>2.8000000000000001E-2</v>
      </c>
      <c r="O45" s="49">
        <f t="shared" si="12"/>
        <v>0.15</v>
      </c>
      <c r="P45">
        <v>-0.49506073374934106</v>
      </c>
      <c r="Q45" s="49" t="e">
        <f>'VBD aprēķins - finansējums'!#REF!</f>
        <v>#REF!</v>
      </c>
      <c r="R45" s="48" t="e">
        <f t="shared" si="10"/>
        <v>#REF!</v>
      </c>
      <c r="S45" s="60">
        <f>Sheet1!B42*2</f>
        <v>1121205.340347294</v>
      </c>
      <c r="T45" s="69">
        <f t="shared" si="11"/>
        <v>29678.964891546017</v>
      </c>
      <c r="U45" s="69" t="e">
        <f t="shared" si="14"/>
        <v>#REF!</v>
      </c>
    </row>
    <row r="46" spans="1:21" x14ac:dyDescent="0.25">
      <c r="A46" s="50">
        <f t="shared" si="7"/>
        <v>0</v>
      </c>
      <c r="B46" s="6" t="s">
        <v>189</v>
      </c>
      <c r="C46" s="74" t="s">
        <v>190</v>
      </c>
      <c r="D46" s="59">
        <v>12690377.459840357</v>
      </c>
      <c r="E46" s="63"/>
      <c r="F46" s="63">
        <f t="shared" si="13"/>
        <v>12690377.459840357</v>
      </c>
      <c r="G46" s="52">
        <f t="shared" si="8"/>
        <v>12690377.459840357</v>
      </c>
      <c r="H46" s="60">
        <v>24311</v>
      </c>
      <c r="I46" s="55">
        <f t="shared" si="9"/>
        <v>24311</v>
      </c>
      <c r="J46" s="61">
        <f t="shared" si="1"/>
        <v>522.00145859242139</v>
      </c>
      <c r="K46" s="61">
        <f t="shared" si="2"/>
        <v>-55.030562019387958</v>
      </c>
      <c r="L46" s="61">
        <f t="shared" si="3"/>
        <v>3028.3627561697044</v>
      </c>
      <c r="M46" s="61">
        <f t="shared" si="4"/>
        <v>73622526.965241686</v>
      </c>
      <c r="N46" s="79">
        <v>-0.27</v>
      </c>
      <c r="O46" s="49">
        <f t="shared" si="12"/>
        <v>0.2</v>
      </c>
      <c r="P46">
        <v>-0.72352600784936572</v>
      </c>
      <c r="Q46" s="49" t="e">
        <f>'VBD aprēķins - finansējums'!#REF!</f>
        <v>#REF!</v>
      </c>
      <c r="R46" s="48" t="e">
        <f t="shared" si="10"/>
        <v>#REF!</v>
      </c>
      <c r="S46" s="60">
        <f>Sheet1!B43*2</f>
        <v>10099711.74805194</v>
      </c>
      <c r="T46" s="69">
        <f t="shared" si="11"/>
        <v>356460.41463712731</v>
      </c>
      <c r="U46" s="69" t="e">
        <f t="shared" si="14"/>
        <v>#REF!</v>
      </c>
    </row>
    <row r="47" spans="1:21" x14ac:dyDescent="0.25">
      <c r="A47" s="50">
        <f t="shared" si="7"/>
        <v>0</v>
      </c>
      <c r="B47" s="6" t="s">
        <v>17</v>
      </c>
      <c r="C47" s="75" t="s">
        <v>18</v>
      </c>
      <c r="D47" s="59">
        <v>5217021.7951670894</v>
      </c>
      <c r="E47" s="63"/>
      <c r="F47" s="63">
        <f t="shared" si="13"/>
        <v>5217021.7951670894</v>
      </c>
      <c r="G47" s="52">
        <f t="shared" si="8"/>
        <v>5217021.7951670894</v>
      </c>
      <c r="H47" s="60">
        <v>9600</v>
      </c>
      <c r="I47" s="55">
        <f t="shared" si="9"/>
        <v>9600</v>
      </c>
      <c r="J47" s="61">
        <f t="shared" si="1"/>
        <v>543.43977032990517</v>
      </c>
      <c r="K47" s="61">
        <f t="shared" si="2"/>
        <v>-33.592250281904171</v>
      </c>
      <c r="L47" s="61">
        <f t="shared" si="3"/>
        <v>1128.4392790020909</v>
      </c>
      <c r="M47" s="61">
        <f t="shared" si="4"/>
        <v>10833017.078420073</v>
      </c>
      <c r="N47" s="79">
        <v>0.35</v>
      </c>
      <c r="O47" s="49">
        <f t="shared" si="12"/>
        <v>0.15</v>
      </c>
      <c r="P47">
        <v>-0.44166124875446389</v>
      </c>
      <c r="Q47" s="49" t="e">
        <f>'VBD aprēķins - finansējums'!#REF!</f>
        <v>#REF!</v>
      </c>
      <c r="R47" s="48" t="e">
        <f t="shared" si="10"/>
        <v>#REF!</v>
      </c>
      <c r="S47" s="60">
        <f>Sheet1!B44*2</f>
        <v>1121205.340347294</v>
      </c>
      <c r="T47" s="69">
        <f t="shared" si="11"/>
        <v>29678.964891546017</v>
      </c>
      <c r="U47" s="69" t="e">
        <f t="shared" si="14"/>
        <v>#REF!</v>
      </c>
    </row>
    <row r="48" spans="1:21" x14ac:dyDescent="0.25">
      <c r="A48" s="50">
        <f t="shared" si="7"/>
        <v>0</v>
      </c>
      <c r="B48" s="6" t="s">
        <v>100</v>
      </c>
      <c r="C48" s="75" t="s">
        <v>101</v>
      </c>
      <c r="D48" s="59">
        <v>6762639.7364218049</v>
      </c>
      <c r="E48" s="63"/>
      <c r="F48" s="63">
        <f t="shared" si="13"/>
        <v>6762639.7364218049</v>
      </c>
      <c r="G48" s="52">
        <f t="shared" si="8"/>
        <v>6762639.7364218049</v>
      </c>
      <c r="H48" s="60">
        <v>9088</v>
      </c>
      <c r="I48" s="55">
        <f t="shared" si="9"/>
        <v>9088</v>
      </c>
      <c r="J48" s="61">
        <f t="shared" si="1"/>
        <v>744.12849212387823</v>
      </c>
      <c r="K48" s="61">
        <f t="shared" si="2"/>
        <v>167.09647151206889</v>
      </c>
      <c r="L48" s="61">
        <f t="shared" si="3"/>
        <v>27921.230791783648</v>
      </c>
      <c r="M48" s="61">
        <f t="shared" si="4"/>
        <v>253748145.4357298</v>
      </c>
      <c r="N48" s="79">
        <v>1.4690000000000001</v>
      </c>
      <c r="O48" s="49">
        <f t="shared" si="12"/>
        <v>0.1</v>
      </c>
      <c r="P48">
        <v>2.1969363663094765</v>
      </c>
      <c r="Q48" s="49" t="e">
        <f>'VBD aprēķins - finansējums'!#REF!</f>
        <v>#REF!</v>
      </c>
      <c r="R48" s="48" t="e">
        <f t="shared" si="10"/>
        <v>#REF!</v>
      </c>
      <c r="S48" s="60">
        <f>Sheet1!B45*2</f>
        <v>1121205.340347294</v>
      </c>
      <c r="T48" s="69">
        <f t="shared" si="11"/>
        <v>19785.976594364012</v>
      </c>
      <c r="U48" s="69" t="e">
        <f t="shared" si="14"/>
        <v>#REF!</v>
      </c>
    </row>
    <row r="49" spans="1:21" x14ac:dyDescent="0.25">
      <c r="A49" s="50">
        <f t="shared" si="7"/>
        <v>0</v>
      </c>
      <c r="B49" s="6" t="s">
        <v>38</v>
      </c>
      <c r="C49" s="75" t="s">
        <v>39</v>
      </c>
      <c r="D49" s="59">
        <v>4396095.4359731609</v>
      </c>
      <c r="E49" s="63"/>
      <c r="F49" s="63">
        <f t="shared" si="13"/>
        <v>4396095.4359731609</v>
      </c>
      <c r="G49" s="52">
        <f t="shared" si="8"/>
        <v>4396095.4359731609</v>
      </c>
      <c r="H49" s="62">
        <v>8699</v>
      </c>
      <c r="I49" s="55">
        <f t="shared" si="9"/>
        <v>8699</v>
      </c>
      <c r="J49" s="59">
        <f t="shared" si="1"/>
        <v>505.35641291794008</v>
      </c>
      <c r="K49" s="59">
        <f t="shared" si="2"/>
        <v>-71.675607693869267</v>
      </c>
      <c r="L49" s="59">
        <f t="shared" si="3"/>
        <v>5137.3927382854517</v>
      </c>
      <c r="M49" s="59">
        <f t="shared" si="4"/>
        <v>44690179.430345148</v>
      </c>
      <c r="N49" s="79">
        <v>-0.70199999999999996</v>
      </c>
      <c r="O49" s="49">
        <f t="shared" si="12"/>
        <v>0.2</v>
      </c>
      <c r="P49">
        <v>-0.94237028283759627</v>
      </c>
      <c r="Q49" s="49" t="e">
        <f>'VBD aprēķins - finansējums'!#REF!</f>
        <v>#REF!</v>
      </c>
      <c r="R49" s="48" t="e">
        <f t="shared" si="10"/>
        <v>#REF!</v>
      </c>
      <c r="S49" s="60">
        <f>Sheet1!B46*2</f>
        <v>1121205.340347294</v>
      </c>
      <c r="T49" s="69">
        <f t="shared" si="11"/>
        <v>39571.953188728025</v>
      </c>
      <c r="U49" s="69" t="e">
        <f t="shared" si="14"/>
        <v>#REF!</v>
      </c>
    </row>
    <row r="50" spans="1:21" x14ac:dyDescent="0.25">
      <c r="A50" s="50">
        <f t="shared" si="7"/>
        <v>0</v>
      </c>
      <c r="B50" s="6" t="s">
        <v>124</v>
      </c>
      <c r="C50" s="75" t="s">
        <v>125</v>
      </c>
      <c r="D50" s="59">
        <v>4583220.228621576</v>
      </c>
      <c r="E50" s="63"/>
      <c r="F50" s="63">
        <f t="shared" si="13"/>
        <v>4583220.228621576</v>
      </c>
      <c r="G50" s="52">
        <f t="shared" si="8"/>
        <v>4583220.228621576</v>
      </c>
      <c r="H50" s="62">
        <v>8422</v>
      </c>
      <c r="I50" s="55">
        <f t="shared" si="9"/>
        <v>8422</v>
      </c>
      <c r="J50" s="59">
        <f t="shared" si="1"/>
        <v>544.19618007855331</v>
      </c>
      <c r="K50" s="59">
        <f t="shared" si="2"/>
        <v>-32.835840533256032</v>
      </c>
      <c r="L50" s="59">
        <f t="shared" si="3"/>
        <v>1078.1924235254198</v>
      </c>
      <c r="M50" s="59">
        <f t="shared" si="4"/>
        <v>9080536.5909310859</v>
      </c>
      <c r="N50" s="79">
        <v>0.75800000000000001</v>
      </c>
      <c r="O50" s="49">
        <f t="shared" si="12"/>
        <v>0.15</v>
      </c>
      <c r="P50">
        <v>-0.43171619085109525</v>
      </c>
      <c r="Q50" s="49" t="e">
        <f>'VBD aprēķins - finansējums'!#REF!</f>
        <v>#REF!</v>
      </c>
      <c r="R50" s="48" t="e">
        <f t="shared" si="10"/>
        <v>#REF!</v>
      </c>
      <c r="S50" s="60">
        <f>Sheet1!B47*2</f>
        <v>1121205.340347294</v>
      </c>
      <c r="T50" s="69">
        <f t="shared" si="11"/>
        <v>29678.964891546017</v>
      </c>
      <c r="U50" s="69" t="e">
        <f t="shared" si="14"/>
        <v>#REF!</v>
      </c>
    </row>
    <row r="51" spans="1:21" x14ac:dyDescent="0.25">
      <c r="A51" s="50">
        <f t="shared" si="7"/>
        <v>0</v>
      </c>
      <c r="B51" s="6" t="s">
        <v>0</v>
      </c>
      <c r="C51" s="75" t="s">
        <v>1</v>
      </c>
      <c r="D51" s="59">
        <v>3282814.4111980624</v>
      </c>
      <c r="E51" s="63"/>
      <c r="F51" s="63">
        <f t="shared" si="13"/>
        <v>3282814.4111980624</v>
      </c>
      <c r="G51" s="52">
        <f t="shared" si="8"/>
        <v>3282814.4111980624</v>
      </c>
      <c r="H51" s="60">
        <v>6350</v>
      </c>
      <c r="I51" s="55">
        <f t="shared" si="9"/>
        <v>6350</v>
      </c>
      <c r="J51" s="61">
        <f t="shared" si="1"/>
        <v>516.97864743276568</v>
      </c>
      <c r="K51" s="61">
        <f t="shared" si="2"/>
        <v>-60.05337317904366</v>
      </c>
      <c r="L51" s="61">
        <f t="shared" si="3"/>
        <v>3606.4076301814803</v>
      </c>
      <c r="M51" s="61">
        <f t="shared" si="4"/>
        <v>22900688.4516524</v>
      </c>
      <c r="N51" s="79">
        <v>1E-3</v>
      </c>
      <c r="O51" s="49">
        <f t="shared" si="12"/>
        <v>0.15</v>
      </c>
      <c r="P51">
        <v>-0.78956448489138797</v>
      </c>
      <c r="Q51" s="49" t="e">
        <f>'VBD aprēķins - finansējums'!#REF!</f>
        <v>#REF!</v>
      </c>
      <c r="R51" s="48" t="e">
        <f t="shared" si="10"/>
        <v>#REF!</v>
      </c>
      <c r="S51" s="60">
        <f>Sheet1!B48*2</f>
        <v>1121205.340347294</v>
      </c>
      <c r="T51" s="69">
        <f t="shared" si="11"/>
        <v>29678.964891546017</v>
      </c>
      <c r="U51" s="69" t="e">
        <f t="shared" si="14"/>
        <v>#REF!</v>
      </c>
    </row>
    <row r="52" spans="1:21" x14ac:dyDescent="0.25">
      <c r="A52" s="50">
        <f t="shared" si="7"/>
        <v>0</v>
      </c>
      <c r="B52" s="6" t="s">
        <v>27</v>
      </c>
      <c r="C52" s="75" t="s">
        <v>28</v>
      </c>
      <c r="D52" s="59">
        <v>1343243.320843234</v>
      </c>
      <c r="E52" s="63"/>
      <c r="F52" s="63">
        <f t="shared" si="13"/>
        <v>1343243.320843234</v>
      </c>
      <c r="G52" s="52">
        <f t="shared" si="8"/>
        <v>1343243.320843234</v>
      </c>
      <c r="H52" s="60">
        <v>2554</v>
      </c>
      <c r="I52" s="55">
        <f t="shared" si="9"/>
        <v>2554</v>
      </c>
      <c r="J52" s="61">
        <f t="shared" si="1"/>
        <v>525.93708725263662</v>
      </c>
      <c r="K52" s="61">
        <f t="shared" si="2"/>
        <v>-51.094933359172728</v>
      </c>
      <c r="L52" s="61">
        <f t="shared" si="3"/>
        <v>2610.6922149783022</v>
      </c>
      <c r="M52" s="61">
        <f t="shared" si="4"/>
        <v>6667707.9170545842</v>
      </c>
      <c r="N52" s="79">
        <v>-0.36499999999999999</v>
      </c>
      <c r="O52" s="49">
        <f t="shared" si="12"/>
        <v>0.2</v>
      </c>
      <c r="P52">
        <v>-0.67178149373919094</v>
      </c>
      <c r="Q52" s="49" t="e">
        <f>'VBD aprēķins - finansējums'!#REF!</f>
        <v>#REF!</v>
      </c>
      <c r="R52" s="48" t="e">
        <f t="shared" si="10"/>
        <v>#REF!</v>
      </c>
      <c r="S52" s="60">
        <f>Sheet1!B49*2</f>
        <v>1121205.340347294</v>
      </c>
      <c r="T52" s="69">
        <f t="shared" si="11"/>
        <v>39571.953188728025</v>
      </c>
      <c r="U52" s="69" t="e">
        <f t="shared" si="14"/>
        <v>#REF!</v>
      </c>
    </row>
    <row r="53" spans="1:21" x14ac:dyDescent="0.25">
      <c r="A53" s="50">
        <f t="shared" si="7"/>
        <v>0</v>
      </c>
      <c r="B53" s="6" t="s">
        <v>154</v>
      </c>
      <c r="C53" s="75" t="s">
        <v>155</v>
      </c>
      <c r="D53" s="59">
        <v>1439322.1371907478</v>
      </c>
      <c r="E53" s="63"/>
      <c r="F53" s="63">
        <f t="shared" si="13"/>
        <v>1439322.1371907478</v>
      </c>
      <c r="G53" s="52">
        <f t="shared" si="8"/>
        <v>1439322.1371907478</v>
      </c>
      <c r="H53" s="60">
        <v>2698</v>
      </c>
      <c r="I53" s="55">
        <f t="shared" si="9"/>
        <v>2698</v>
      </c>
      <c r="J53" s="61">
        <f t="shared" si="1"/>
        <v>533.47744150880203</v>
      </c>
      <c r="K53" s="61">
        <f t="shared" si="2"/>
        <v>-43.554579103007313</v>
      </c>
      <c r="L53" s="61">
        <f t="shared" si="3"/>
        <v>1897.0013608401214</v>
      </c>
      <c r="M53" s="61">
        <f t="shared" si="4"/>
        <v>5118109.6715466473</v>
      </c>
      <c r="N53" s="79">
        <v>-0.05</v>
      </c>
      <c r="O53" s="49">
        <f t="shared" si="12"/>
        <v>0.2</v>
      </c>
      <c r="P53">
        <v>-0.57264308387139329</v>
      </c>
      <c r="Q53" s="49" t="e">
        <f>'VBD aprēķins - finansējums'!#REF!</f>
        <v>#REF!</v>
      </c>
      <c r="R53" s="48" t="e">
        <f t="shared" si="10"/>
        <v>#REF!</v>
      </c>
      <c r="S53" s="60">
        <f>Sheet1!B50*2</f>
        <v>1121205.340347294</v>
      </c>
      <c r="T53" s="69">
        <f t="shared" si="11"/>
        <v>39571.953188728025</v>
      </c>
      <c r="U53" s="69" t="e">
        <f t="shared" si="14"/>
        <v>#REF!</v>
      </c>
    </row>
    <row r="54" spans="1:21" x14ac:dyDescent="0.25">
      <c r="A54" s="50">
        <f t="shared" si="7"/>
        <v>0</v>
      </c>
      <c r="B54" s="6" t="s">
        <v>44</v>
      </c>
      <c r="C54" s="75" t="s">
        <v>45</v>
      </c>
      <c r="D54" s="59">
        <v>13726315.251046812</v>
      </c>
      <c r="E54" s="63"/>
      <c r="F54" s="63">
        <f t="shared" si="13"/>
        <v>13726315.251046812</v>
      </c>
      <c r="G54" s="52">
        <f t="shared" si="8"/>
        <v>13726315.251046812</v>
      </c>
      <c r="H54" s="60">
        <v>26439</v>
      </c>
      <c r="I54" s="55">
        <f t="shared" si="9"/>
        <v>26439</v>
      </c>
      <c r="J54" s="61">
        <f t="shared" si="1"/>
        <v>519.16922920862407</v>
      </c>
      <c r="K54" s="61">
        <f t="shared" si="2"/>
        <v>-57.86279140318527</v>
      </c>
      <c r="L54" s="61">
        <f t="shared" si="3"/>
        <v>3348.102628968531</v>
      </c>
      <c r="M54" s="61">
        <f t="shared" si="4"/>
        <v>88520485.407298997</v>
      </c>
      <c r="N54" s="79">
        <v>0.24399999999999999</v>
      </c>
      <c r="O54" s="49">
        <f t="shared" si="12"/>
        <v>0.15</v>
      </c>
      <c r="P54">
        <v>-0.76076334550640412</v>
      </c>
      <c r="Q54" s="49" t="e">
        <f>'VBD aprēķins - finansējums'!#REF!</f>
        <v>#REF!</v>
      </c>
      <c r="R54" s="48" t="e">
        <f t="shared" si="10"/>
        <v>#REF!</v>
      </c>
      <c r="S54" s="60">
        <f>Sheet1!B51*2</f>
        <v>1121205.340347294</v>
      </c>
      <c r="T54" s="69">
        <f t="shared" si="11"/>
        <v>29678.964891546017</v>
      </c>
      <c r="U54" s="69" t="e">
        <f t="shared" si="14"/>
        <v>#REF!</v>
      </c>
    </row>
    <row r="55" spans="1:21" x14ac:dyDescent="0.25">
      <c r="A55" s="50">
        <f t="shared" si="7"/>
        <v>0</v>
      </c>
      <c r="B55" s="6" t="s">
        <v>48</v>
      </c>
      <c r="C55" s="75" t="s">
        <v>49</v>
      </c>
      <c r="D55" s="59">
        <v>2756829.7289812583</v>
      </c>
      <c r="E55" s="63"/>
      <c r="F55" s="63">
        <f t="shared" si="13"/>
        <v>2756829.7289812583</v>
      </c>
      <c r="G55" s="52">
        <f t="shared" si="8"/>
        <v>2756829.7289812583</v>
      </c>
      <c r="H55" s="60">
        <v>5462</v>
      </c>
      <c r="I55" s="55">
        <f t="shared" si="9"/>
        <v>5462</v>
      </c>
      <c r="J55" s="61">
        <f t="shared" si="1"/>
        <v>504.72898736383348</v>
      </c>
      <c r="K55" s="61">
        <f t="shared" si="2"/>
        <v>-72.303033247975861</v>
      </c>
      <c r="L55" s="61">
        <f t="shared" si="3"/>
        <v>5227.728616857903</v>
      </c>
      <c r="M55" s="61">
        <f t="shared" si="4"/>
        <v>28553853.705277868</v>
      </c>
      <c r="N55" s="79">
        <v>-0.73499999999999999</v>
      </c>
      <c r="O55" s="49">
        <f t="shared" si="12"/>
        <v>0.2</v>
      </c>
      <c r="P55">
        <v>-0.95061949363478004</v>
      </c>
      <c r="Q55" s="49" t="e">
        <f>'VBD aprēķins - finansējums'!#REF!</f>
        <v>#REF!</v>
      </c>
      <c r="R55" s="48" t="e">
        <f t="shared" si="10"/>
        <v>#REF!</v>
      </c>
      <c r="S55" s="60">
        <f>Sheet1!B52*2</f>
        <v>1121205.340347294</v>
      </c>
      <c r="T55" s="69">
        <f t="shared" si="11"/>
        <v>39571.953188728025</v>
      </c>
      <c r="U55" s="69" t="e">
        <f t="shared" si="14"/>
        <v>#REF!</v>
      </c>
    </row>
    <row r="56" spans="1:21" x14ac:dyDescent="0.25">
      <c r="A56" s="50">
        <f t="shared" si="7"/>
        <v>0</v>
      </c>
      <c r="B56" s="6" t="s">
        <v>150</v>
      </c>
      <c r="C56" s="75" t="s">
        <v>151</v>
      </c>
      <c r="D56" s="59">
        <v>5213336.9371140413</v>
      </c>
      <c r="E56" s="63"/>
      <c r="F56" s="63">
        <f t="shared" si="13"/>
        <v>5213336.9371140413</v>
      </c>
      <c r="G56" s="52">
        <f t="shared" si="8"/>
        <v>5213336.9371140413</v>
      </c>
      <c r="H56" s="60">
        <v>9605</v>
      </c>
      <c r="I56" s="55">
        <f t="shared" si="9"/>
        <v>9605</v>
      </c>
      <c r="J56" s="61">
        <f t="shared" si="1"/>
        <v>542.77323655534008</v>
      </c>
      <c r="K56" s="61">
        <f t="shared" si="2"/>
        <v>-34.258784056469267</v>
      </c>
      <c r="L56" s="61">
        <f t="shared" si="3"/>
        <v>1173.6642850277929</v>
      </c>
      <c r="M56" s="61">
        <f t="shared" si="4"/>
        <v>11273045.457691951</v>
      </c>
      <c r="N56" s="79">
        <v>-0.29099999999999998</v>
      </c>
      <c r="O56" s="49">
        <f t="shared" si="12"/>
        <v>0.2</v>
      </c>
      <c r="P56">
        <v>-0.45042464319041292</v>
      </c>
      <c r="Q56" s="49" t="e">
        <f>'VBD aprēķins - finansējums'!#REF!</f>
        <v>#REF!</v>
      </c>
      <c r="R56" s="48" t="e">
        <f t="shared" si="10"/>
        <v>#REF!</v>
      </c>
      <c r="S56" s="60">
        <f>Sheet1!B53*2</f>
        <v>1121205.340347294</v>
      </c>
      <c r="T56" s="69">
        <f t="shared" si="11"/>
        <v>39571.953188728025</v>
      </c>
      <c r="U56" s="69" t="e">
        <f t="shared" si="14"/>
        <v>#REF!</v>
      </c>
    </row>
    <row r="57" spans="1:21" x14ac:dyDescent="0.25">
      <c r="A57" s="50">
        <f t="shared" si="7"/>
        <v>0</v>
      </c>
      <c r="B57" s="6" t="s">
        <v>86</v>
      </c>
      <c r="C57" s="75" t="s">
        <v>87</v>
      </c>
      <c r="D57" s="59">
        <v>3416111.2853932991</v>
      </c>
      <c r="E57" s="63"/>
      <c r="F57" s="63">
        <f t="shared" si="13"/>
        <v>3416111.2853932991</v>
      </c>
      <c r="G57" s="52">
        <f t="shared" si="8"/>
        <v>3416111.2853932991</v>
      </c>
      <c r="H57" s="60">
        <v>6630</v>
      </c>
      <c r="I57" s="55">
        <f t="shared" si="9"/>
        <v>6630</v>
      </c>
      <c r="J57" s="61">
        <f t="shared" si="1"/>
        <v>515.25057094921556</v>
      </c>
      <c r="K57" s="61">
        <f t="shared" si="2"/>
        <v>-61.781449662593786</v>
      </c>
      <c r="L57" s="61">
        <f t="shared" si="3"/>
        <v>3816.94752241161</v>
      </c>
      <c r="M57" s="61">
        <f t="shared" si="4"/>
        <v>25306362.073588975</v>
      </c>
      <c r="N57" s="79">
        <v>-2.0950000000000002</v>
      </c>
      <c r="O57" s="49">
        <f t="shared" si="12"/>
        <v>0.3</v>
      </c>
      <c r="P57">
        <v>-0.81228473766585352</v>
      </c>
      <c r="Q57" s="49" t="e">
        <f>'VBD aprēķins - finansējums'!#REF!</f>
        <v>#REF!</v>
      </c>
      <c r="R57" s="48" t="e">
        <f t="shared" si="10"/>
        <v>#REF!</v>
      </c>
      <c r="S57" s="60">
        <f>Sheet1!B54*2</f>
        <v>1121205.340347294</v>
      </c>
      <c r="T57" s="69">
        <f t="shared" si="11"/>
        <v>59357.929783092033</v>
      </c>
      <c r="U57" s="69" t="e">
        <f t="shared" si="14"/>
        <v>#REF!</v>
      </c>
    </row>
    <row r="58" spans="1:21" x14ac:dyDescent="0.25">
      <c r="A58" s="50">
        <f t="shared" si="7"/>
        <v>0</v>
      </c>
      <c r="B58" s="6" t="s">
        <v>158</v>
      </c>
      <c r="C58" s="75" t="s">
        <v>174</v>
      </c>
      <c r="D58" s="59">
        <v>3544335.6442826893</v>
      </c>
      <c r="E58" s="63"/>
      <c r="F58" s="63">
        <f t="shared" si="13"/>
        <v>3544335.6442826893</v>
      </c>
      <c r="G58" s="52">
        <f t="shared" si="8"/>
        <v>3544335.6442826893</v>
      </c>
      <c r="H58" s="60">
        <v>6820</v>
      </c>
      <c r="I58" s="55">
        <f t="shared" si="9"/>
        <v>6820</v>
      </c>
      <c r="J58" s="61">
        <f t="shared" si="1"/>
        <v>519.69730854584884</v>
      </c>
      <c r="K58" s="61">
        <f t="shared" si="2"/>
        <v>-57.334712065960503</v>
      </c>
      <c r="L58" s="61">
        <f t="shared" si="3"/>
        <v>3287.2692076865969</v>
      </c>
      <c r="M58" s="61">
        <f t="shared" si="4"/>
        <v>22419175.996422593</v>
      </c>
      <c r="N58" s="79">
        <v>0.443</v>
      </c>
      <c r="O58" s="49">
        <f t="shared" si="12"/>
        <v>0.15</v>
      </c>
      <c r="P58">
        <v>-0.75382031020621287</v>
      </c>
      <c r="Q58" s="49" t="e">
        <f>'VBD aprēķins - finansējums'!#REF!</f>
        <v>#REF!</v>
      </c>
      <c r="R58" s="48" t="e">
        <f t="shared" si="10"/>
        <v>#REF!</v>
      </c>
      <c r="S58" s="60">
        <f>Sheet1!B55*2</f>
        <v>1121205.340347294</v>
      </c>
      <c r="T58" s="69">
        <f t="shared" si="11"/>
        <v>29678.964891546017</v>
      </c>
      <c r="U58" s="69" t="e">
        <f t="shared" si="14"/>
        <v>#REF!</v>
      </c>
    </row>
    <row r="59" spans="1:21" x14ac:dyDescent="0.25">
      <c r="A59" s="50">
        <f t="shared" si="7"/>
        <v>0</v>
      </c>
      <c r="B59" s="6" t="s">
        <v>4</v>
      </c>
      <c r="C59" s="75" t="s">
        <v>5</v>
      </c>
      <c r="D59" s="59">
        <v>3170420.7090343391</v>
      </c>
      <c r="E59" s="63"/>
      <c r="F59" s="63">
        <f t="shared" si="13"/>
        <v>3170420.7090343391</v>
      </c>
      <c r="G59" s="52">
        <f t="shared" si="8"/>
        <v>3170420.7090343391</v>
      </c>
      <c r="H59" s="60">
        <v>5901</v>
      </c>
      <c r="I59" s="55">
        <f t="shared" si="9"/>
        <v>5901</v>
      </c>
      <c r="J59" s="61">
        <f t="shared" si="1"/>
        <v>537.26837977196055</v>
      </c>
      <c r="K59" s="61">
        <f t="shared" si="2"/>
        <v>-39.76364083984879</v>
      </c>
      <c r="L59" s="61">
        <f t="shared" si="3"/>
        <v>1581.1471328404905</v>
      </c>
      <c r="M59" s="61">
        <f t="shared" si="4"/>
        <v>9330349.2308917344</v>
      </c>
      <c r="N59" s="79">
        <v>0.19</v>
      </c>
      <c r="O59" s="49">
        <f t="shared" si="12"/>
        <v>0.15</v>
      </c>
      <c r="P59">
        <v>-0.52280091750245539</v>
      </c>
      <c r="Q59" s="49" t="e">
        <f>'VBD aprēķins - finansējums'!#REF!</f>
        <v>#REF!</v>
      </c>
      <c r="R59" s="48" t="e">
        <f t="shared" si="10"/>
        <v>#REF!</v>
      </c>
      <c r="S59" s="60">
        <f>Sheet1!B56*2</f>
        <v>1121205.340347294</v>
      </c>
      <c r="T59" s="69">
        <f t="shared" si="11"/>
        <v>29678.964891546017</v>
      </c>
      <c r="U59" s="69" t="e">
        <f t="shared" si="14"/>
        <v>#REF!</v>
      </c>
    </row>
    <row r="60" spans="1:21" x14ac:dyDescent="0.25">
      <c r="A60" s="50">
        <f t="shared" si="7"/>
        <v>0</v>
      </c>
      <c r="B60" s="6" t="s">
        <v>194</v>
      </c>
      <c r="C60" s="74" t="s">
        <v>195</v>
      </c>
      <c r="D60" s="59">
        <v>9599761.8241905626</v>
      </c>
      <c r="E60" s="63"/>
      <c r="F60" s="63">
        <f t="shared" si="13"/>
        <v>9599761.8241905626</v>
      </c>
      <c r="G60" s="52">
        <f t="shared" si="8"/>
        <v>9599761.8241905626</v>
      </c>
      <c r="H60" s="60">
        <v>18936</v>
      </c>
      <c r="I60" s="55">
        <f t="shared" si="9"/>
        <v>18936</v>
      </c>
      <c r="J60" s="61">
        <f t="shared" si="1"/>
        <v>506.95827123946782</v>
      </c>
      <c r="K60" s="61">
        <f t="shared" si="2"/>
        <v>-70.073749372341524</v>
      </c>
      <c r="L60" s="61">
        <f t="shared" si="3"/>
        <v>4910.3303510977339</v>
      </c>
      <c r="M60" s="61">
        <f t="shared" si="4"/>
        <v>92982015.528386682</v>
      </c>
      <c r="N60" s="79">
        <v>-0.877</v>
      </c>
      <c r="O60" s="49">
        <f t="shared" si="12"/>
        <v>0.2</v>
      </c>
      <c r="P60">
        <v>-0.92130951016900309</v>
      </c>
      <c r="Q60" s="49" t="e">
        <f>'VBD aprēķins - finansējums'!#REF!</f>
        <v>#REF!</v>
      </c>
      <c r="R60" s="48" t="e">
        <f t="shared" si="10"/>
        <v>#REF!</v>
      </c>
      <c r="S60" s="60">
        <f>Sheet1!B57*2</f>
        <v>25027433.462337658</v>
      </c>
      <c r="T60" s="69">
        <f t="shared" si="11"/>
        <v>883321.18102368212</v>
      </c>
      <c r="U60" s="69" t="e">
        <f t="shared" si="14"/>
        <v>#REF!</v>
      </c>
    </row>
    <row r="61" spans="1:21" x14ac:dyDescent="0.25">
      <c r="A61" s="50">
        <f t="shared" si="7"/>
        <v>0</v>
      </c>
      <c r="B61" s="6" t="s">
        <v>134</v>
      </c>
      <c r="C61" s="75" t="s">
        <v>135</v>
      </c>
      <c r="D61" s="59">
        <v>2912818.880360438</v>
      </c>
      <c r="E61" s="63"/>
      <c r="F61" s="63">
        <f t="shared" si="13"/>
        <v>2912818.880360438</v>
      </c>
      <c r="G61" s="52">
        <f t="shared" si="8"/>
        <v>2912818.880360438</v>
      </c>
      <c r="H61" s="60">
        <v>5609</v>
      </c>
      <c r="I61" s="55">
        <f t="shared" si="9"/>
        <v>5609</v>
      </c>
      <c r="J61" s="61">
        <f t="shared" si="1"/>
        <v>519.31162067399498</v>
      </c>
      <c r="K61" s="61">
        <f t="shared" si="2"/>
        <v>-57.720399937814364</v>
      </c>
      <c r="L61" s="61">
        <f t="shared" si="3"/>
        <v>3331.6445689812404</v>
      </c>
      <c r="M61" s="61">
        <f t="shared" si="4"/>
        <v>18687194.387415778</v>
      </c>
      <c r="N61" s="79">
        <v>0.48199999999999998</v>
      </c>
      <c r="O61" s="49">
        <f t="shared" si="12"/>
        <v>0.15</v>
      </c>
      <c r="P61">
        <v>-0.75889122345801696</v>
      </c>
      <c r="Q61" s="49" t="e">
        <f>'VBD aprēķins - finansējums'!#REF!</f>
        <v>#REF!</v>
      </c>
      <c r="R61" s="48" t="e">
        <f t="shared" si="10"/>
        <v>#REF!</v>
      </c>
      <c r="S61" s="60">
        <f>Sheet1!B58*2</f>
        <v>1121205.340347294</v>
      </c>
      <c r="T61" s="69">
        <f t="shared" si="11"/>
        <v>29678.964891546017</v>
      </c>
      <c r="U61" s="69" t="e">
        <f t="shared" si="14"/>
        <v>#REF!</v>
      </c>
    </row>
    <row r="62" spans="1:21" x14ac:dyDescent="0.25">
      <c r="A62" s="50">
        <f t="shared" si="7"/>
        <v>0</v>
      </c>
      <c r="B62" s="6" t="s">
        <v>54</v>
      </c>
      <c r="C62" s="75" t="s">
        <v>55</v>
      </c>
      <c r="D62" s="59">
        <v>3500439.0246335268</v>
      </c>
      <c r="E62" s="63"/>
      <c r="F62" s="63">
        <f t="shared" si="13"/>
        <v>3500439.0246335268</v>
      </c>
      <c r="G62" s="52">
        <f t="shared" si="8"/>
        <v>3500439.0246335268</v>
      </c>
      <c r="H62" s="60">
        <v>6622</v>
      </c>
      <c r="I62" s="55">
        <f t="shared" si="9"/>
        <v>6622</v>
      </c>
      <c r="J62" s="61">
        <f t="shared" si="1"/>
        <v>528.60752410654288</v>
      </c>
      <c r="K62" s="61">
        <f t="shared" si="2"/>
        <v>-48.424496505266461</v>
      </c>
      <c r="L62" s="61">
        <f t="shared" si="3"/>
        <v>2344.9318617885638</v>
      </c>
      <c r="M62" s="61">
        <f t="shared" si="4"/>
        <v>15528138.78876387</v>
      </c>
      <c r="N62" s="79">
        <v>-0.69399999999999995</v>
      </c>
      <c r="O62" s="49">
        <f t="shared" si="12"/>
        <v>0.2</v>
      </c>
      <c r="P62">
        <v>-0.63667135774894046</v>
      </c>
      <c r="Q62" s="49" t="e">
        <f>'VBD aprēķins - finansējums'!#REF!</f>
        <v>#REF!</v>
      </c>
      <c r="R62" s="48" t="e">
        <f t="shared" si="10"/>
        <v>#REF!</v>
      </c>
      <c r="S62" s="60">
        <f>Sheet1!B59*2</f>
        <v>1121205.340347294</v>
      </c>
      <c r="T62" s="69">
        <f t="shared" si="11"/>
        <v>39571.953188728025</v>
      </c>
      <c r="U62" s="69" t="e">
        <f t="shared" si="14"/>
        <v>#REF!</v>
      </c>
    </row>
    <row r="63" spans="1:21" x14ac:dyDescent="0.25">
      <c r="A63" s="50">
        <f t="shared" si="7"/>
        <v>0</v>
      </c>
      <c r="B63" s="6" t="s">
        <v>196</v>
      </c>
      <c r="C63" s="74" t="s">
        <v>197</v>
      </c>
      <c r="D63" s="59">
        <v>14411995.24321438</v>
      </c>
      <c r="E63" s="63"/>
      <c r="F63" s="63">
        <f t="shared" si="13"/>
        <v>14411995.24321438</v>
      </c>
      <c r="G63" s="52">
        <f t="shared" si="8"/>
        <v>14411995.24321438</v>
      </c>
      <c r="H63" s="60">
        <v>26530</v>
      </c>
      <c r="I63" s="55">
        <f t="shared" si="9"/>
        <v>26530</v>
      </c>
      <c r="J63" s="61">
        <f t="shared" si="1"/>
        <v>543.2338953341266</v>
      </c>
      <c r="K63" s="61">
        <f t="shared" si="2"/>
        <v>-33.798125277682743</v>
      </c>
      <c r="L63" s="61">
        <f t="shared" si="3"/>
        <v>1142.3132722859373</v>
      </c>
      <c r="M63" s="61">
        <f t="shared" si="4"/>
        <v>30305571.113745917</v>
      </c>
      <c r="N63" s="79">
        <v>-0.28999999999999998</v>
      </c>
      <c r="O63" s="49">
        <f t="shared" si="12"/>
        <v>0.2</v>
      </c>
      <c r="P63">
        <v>-0.44436803400879576</v>
      </c>
      <c r="Q63" s="49" t="e">
        <f>'VBD aprēķins - finansējums'!#REF!</f>
        <v>#REF!</v>
      </c>
      <c r="R63" s="48" t="e">
        <f t="shared" si="10"/>
        <v>#REF!</v>
      </c>
      <c r="S63" s="60">
        <f>Sheet1!B60*2</f>
        <v>10099711.74805194</v>
      </c>
      <c r="T63" s="69">
        <f t="shared" si="11"/>
        <v>356460.41463712731</v>
      </c>
      <c r="U63" s="69" t="e">
        <f t="shared" si="14"/>
        <v>#REF!</v>
      </c>
    </row>
    <row r="64" spans="1:21" x14ac:dyDescent="0.25">
      <c r="A64" s="50">
        <f t="shared" si="7"/>
        <v>0</v>
      </c>
      <c r="B64" s="6" t="s">
        <v>102</v>
      </c>
      <c r="C64" s="75" t="s">
        <v>103</v>
      </c>
      <c r="D64" s="59">
        <v>3169924.4965055715</v>
      </c>
      <c r="E64" s="63"/>
      <c r="F64" s="63">
        <f t="shared" si="13"/>
        <v>3169924.4965055715</v>
      </c>
      <c r="G64" s="52">
        <f t="shared" si="8"/>
        <v>3169924.4965055715</v>
      </c>
      <c r="H64" s="60">
        <v>6171</v>
      </c>
      <c r="I64" s="55">
        <f t="shared" si="9"/>
        <v>6171</v>
      </c>
      <c r="J64" s="61">
        <f t="shared" si="1"/>
        <v>513.68084532580963</v>
      </c>
      <c r="K64" s="61">
        <f t="shared" si="2"/>
        <v>-63.351175285999716</v>
      </c>
      <c r="L64" s="61">
        <f t="shared" si="3"/>
        <v>4013.371410117461</v>
      </c>
      <c r="M64" s="61">
        <f t="shared" si="4"/>
        <v>24766514.971834853</v>
      </c>
      <c r="N64" s="79">
        <v>0.624</v>
      </c>
      <c r="O64" s="49">
        <f t="shared" si="12"/>
        <v>0.15</v>
      </c>
      <c r="P64">
        <v>-0.83292303885786412</v>
      </c>
      <c r="Q64" s="49" t="e">
        <f>'VBD aprēķins - finansējums'!#REF!</f>
        <v>#REF!</v>
      </c>
      <c r="R64" s="48" t="e">
        <f t="shared" si="10"/>
        <v>#REF!</v>
      </c>
      <c r="S64" s="60">
        <f>Sheet1!B61*2</f>
        <v>1121205.340347294</v>
      </c>
      <c r="T64" s="69">
        <f t="shared" si="11"/>
        <v>29678.964891546017</v>
      </c>
      <c r="U64" s="69" t="e">
        <f t="shared" si="14"/>
        <v>#REF!</v>
      </c>
    </row>
    <row r="65" spans="1:21" x14ac:dyDescent="0.25">
      <c r="A65" s="50">
        <f t="shared" si="7"/>
        <v>0</v>
      </c>
      <c r="B65" s="6" t="s">
        <v>116</v>
      </c>
      <c r="C65" s="75" t="s">
        <v>117</v>
      </c>
      <c r="D65" s="59">
        <v>16604269.161895458</v>
      </c>
      <c r="E65" s="63"/>
      <c r="F65" s="63">
        <f t="shared" si="13"/>
        <v>16604269.161895458</v>
      </c>
      <c r="G65" s="52">
        <f t="shared" si="8"/>
        <v>16604269.161895458</v>
      </c>
      <c r="H65" s="60">
        <v>22412</v>
      </c>
      <c r="I65" s="55">
        <f t="shared" si="9"/>
        <v>22412</v>
      </c>
      <c r="J65" s="61">
        <f t="shared" si="1"/>
        <v>740.86512412526588</v>
      </c>
      <c r="K65" s="61">
        <f t="shared" si="2"/>
        <v>163.83310351345654</v>
      </c>
      <c r="L65" s="61">
        <f t="shared" si="3"/>
        <v>26841.285806850963</v>
      </c>
      <c r="M65" s="61">
        <f t="shared" si="4"/>
        <v>601566897.50314379</v>
      </c>
      <c r="N65" s="79">
        <v>1.7</v>
      </c>
      <c r="O65" s="49">
        <f t="shared" si="12"/>
        <v>0.1</v>
      </c>
      <c r="P65">
        <v>2.1540305420995129</v>
      </c>
      <c r="Q65" s="49" t="e">
        <f>'VBD aprēķins - finansējums'!#REF!</f>
        <v>#REF!</v>
      </c>
      <c r="R65" s="48" t="e">
        <f t="shared" si="10"/>
        <v>#REF!</v>
      </c>
      <c r="S65" s="60">
        <f>Sheet1!B62*2</f>
        <v>1121205.340347294</v>
      </c>
      <c r="T65" s="69">
        <f t="shared" si="11"/>
        <v>19785.976594364012</v>
      </c>
      <c r="U65" s="69" t="e">
        <f t="shared" si="14"/>
        <v>#REF!</v>
      </c>
    </row>
    <row r="66" spans="1:21" x14ac:dyDescent="0.25">
      <c r="A66" s="50">
        <f t="shared" si="7"/>
        <v>0</v>
      </c>
      <c r="B66" s="6" t="s">
        <v>104</v>
      </c>
      <c r="C66" s="75" t="s">
        <v>105</v>
      </c>
      <c r="D66" s="59">
        <v>5973200.0086177997</v>
      </c>
      <c r="E66" s="63"/>
      <c r="F66" s="63">
        <f t="shared" si="13"/>
        <v>5973200.0086177997</v>
      </c>
      <c r="G66" s="52">
        <f t="shared" si="8"/>
        <v>5973200.0086177997</v>
      </c>
      <c r="H66" s="60">
        <v>11131</v>
      </c>
      <c r="I66" s="55">
        <f t="shared" si="9"/>
        <v>11131</v>
      </c>
      <c r="J66" s="61">
        <f t="shared" si="1"/>
        <v>536.62743766218671</v>
      </c>
      <c r="K66" s="61">
        <f t="shared" si="2"/>
        <v>-40.404582949622636</v>
      </c>
      <c r="L66" s="61">
        <f t="shared" si="3"/>
        <v>1632.5303233329362</v>
      </c>
      <c r="M66" s="61">
        <f t="shared" si="4"/>
        <v>18171695.029018912</v>
      </c>
      <c r="N66" s="79">
        <v>0.57299999999999995</v>
      </c>
      <c r="O66" s="49">
        <f t="shared" si="12"/>
        <v>0.15</v>
      </c>
      <c r="P66">
        <v>-0.53122784008746982</v>
      </c>
      <c r="Q66" s="49" t="e">
        <f>'VBD aprēķins - finansējums'!#REF!</f>
        <v>#REF!</v>
      </c>
      <c r="R66" s="48" t="e">
        <f t="shared" si="10"/>
        <v>#REF!</v>
      </c>
      <c r="S66" s="60">
        <f>Sheet1!B63*2</f>
        <v>1121205.340347294</v>
      </c>
      <c r="T66" s="69">
        <f t="shared" si="11"/>
        <v>29678.964891546017</v>
      </c>
      <c r="U66" s="69" t="e">
        <f t="shared" si="14"/>
        <v>#REF!</v>
      </c>
    </row>
    <row r="67" spans="1:21" x14ac:dyDescent="0.25">
      <c r="A67" s="50">
        <f t="shared" si="7"/>
        <v>0</v>
      </c>
      <c r="B67" s="6" t="s">
        <v>199</v>
      </c>
      <c r="C67" s="74" t="s">
        <v>200</v>
      </c>
      <c r="D67" s="59">
        <v>9896418.0034927409</v>
      </c>
      <c r="E67" s="63"/>
      <c r="F67" s="63">
        <f t="shared" si="13"/>
        <v>9896418.0034927409</v>
      </c>
      <c r="G67" s="52">
        <f t="shared" si="8"/>
        <v>9896418.0034927409</v>
      </c>
      <c r="H67" s="60">
        <v>18895</v>
      </c>
      <c r="I67" s="55">
        <f t="shared" si="9"/>
        <v>18895</v>
      </c>
      <c r="J67" s="61">
        <f t="shared" si="1"/>
        <v>523.75856065058167</v>
      </c>
      <c r="K67" s="61">
        <f t="shared" si="2"/>
        <v>-53.273459961227672</v>
      </c>
      <c r="L67" s="61">
        <f t="shared" si="3"/>
        <v>2838.0615362405279</v>
      </c>
      <c r="M67" s="61">
        <f t="shared" si="4"/>
        <v>53625172.727264777</v>
      </c>
      <c r="N67" s="79">
        <v>2.5999999999999999E-2</v>
      </c>
      <c r="O67" s="49">
        <f t="shared" si="12"/>
        <v>0.15</v>
      </c>
      <c r="P67">
        <v>-0.70042413516493418</v>
      </c>
      <c r="Q67" s="49" t="e">
        <f>'VBD aprēķins - finansējums'!#REF!</f>
        <v>#REF!</v>
      </c>
      <c r="R67" s="48" t="e">
        <f t="shared" si="10"/>
        <v>#REF!</v>
      </c>
      <c r="S67" s="60">
        <f>Sheet1!B64*2</f>
        <v>10099711.74805194</v>
      </c>
      <c r="T67" s="69">
        <f t="shared" si="11"/>
        <v>267345.31097784545</v>
      </c>
      <c r="U67" s="69" t="e">
        <f t="shared" si="14"/>
        <v>#REF!</v>
      </c>
    </row>
    <row r="68" spans="1:21" x14ac:dyDescent="0.25">
      <c r="A68" s="50">
        <f t="shared" si="7"/>
        <v>0</v>
      </c>
      <c r="B68" s="6" t="s">
        <v>23</v>
      </c>
      <c r="C68" s="75" t="s">
        <v>24</v>
      </c>
      <c r="D68" s="59">
        <v>1987033.2248813994</v>
      </c>
      <c r="E68" s="63"/>
      <c r="F68" s="63">
        <f t="shared" si="13"/>
        <v>1987033.2248813994</v>
      </c>
      <c r="G68" s="52">
        <f t="shared" si="8"/>
        <v>1987033.2248813994</v>
      </c>
      <c r="H68" s="60">
        <v>3869</v>
      </c>
      <c r="I68" s="55">
        <f t="shared" si="9"/>
        <v>3869</v>
      </c>
      <c r="J68" s="61">
        <f t="shared" si="1"/>
        <v>513.57798523685688</v>
      </c>
      <c r="K68" s="61">
        <f t="shared" si="2"/>
        <v>-63.454035374952468</v>
      </c>
      <c r="L68" s="61">
        <f t="shared" si="3"/>
        <v>4026.4146053657191</v>
      </c>
      <c r="M68" s="61">
        <f t="shared" si="4"/>
        <v>15578198.108159967</v>
      </c>
      <c r="N68" s="79">
        <v>-5.0000000000000001E-3</v>
      </c>
      <c r="O68" s="49">
        <f t="shared" si="12"/>
        <v>0.2</v>
      </c>
      <c r="P68">
        <v>-0.83427541373458802</v>
      </c>
      <c r="Q68" s="49" t="e">
        <f>'VBD aprēķins - finansējums'!#REF!</f>
        <v>#REF!</v>
      </c>
      <c r="R68" s="48" t="e">
        <f t="shared" si="10"/>
        <v>#REF!</v>
      </c>
      <c r="S68" s="60">
        <f>Sheet1!B65*2</f>
        <v>1121205.340347294</v>
      </c>
      <c r="T68" s="69">
        <f t="shared" si="11"/>
        <v>39571.953188728025</v>
      </c>
      <c r="U68" s="69" t="e">
        <f t="shared" si="14"/>
        <v>#REF!</v>
      </c>
    </row>
    <row r="69" spans="1:21" x14ac:dyDescent="0.25">
      <c r="A69" s="50">
        <f t="shared" si="7"/>
        <v>0</v>
      </c>
      <c r="B69" s="6" t="s">
        <v>201</v>
      </c>
      <c r="C69" s="74" t="s">
        <v>202</v>
      </c>
      <c r="D69" s="59">
        <v>6925914.1119046612</v>
      </c>
      <c r="E69" s="63"/>
      <c r="F69" s="63">
        <f t="shared" ref="F69:F100" si="15">D69+E69*$F$4</f>
        <v>6925914.1119046612</v>
      </c>
      <c r="G69" s="52">
        <f t="shared" si="8"/>
        <v>6925914.1119046612</v>
      </c>
      <c r="H69" s="60">
        <v>13538</v>
      </c>
      <c r="I69" s="55">
        <f t="shared" si="9"/>
        <v>13538</v>
      </c>
      <c r="J69" s="61">
        <f t="shared" ref="J69:J124" si="16">G69/I69</f>
        <v>511.59064203757282</v>
      </c>
      <c r="K69" s="61">
        <f t="shared" ref="K69:K123" si="17">J69-J$124</f>
        <v>-65.441378574236523</v>
      </c>
      <c r="L69" s="61">
        <f t="shared" ref="L69:L123" si="18">K69^2</f>
        <v>4282.5740296965432</v>
      </c>
      <c r="M69" s="61">
        <f t="shared" ref="M69:M123" si="19">L69*I69</f>
        <v>57977487.214031801</v>
      </c>
      <c r="N69" s="79">
        <v>-0.86399999999999999</v>
      </c>
      <c r="O69" s="49">
        <f t="shared" si="12"/>
        <v>0.2</v>
      </c>
      <c r="P69">
        <v>-0.86040443074695272</v>
      </c>
      <c r="Q69" s="49" t="e">
        <f>'VBD aprēķins - finansējums'!#REF!</f>
        <v>#REF!</v>
      </c>
      <c r="R69" s="48" t="e">
        <f t="shared" si="10"/>
        <v>#REF!</v>
      </c>
      <c r="S69" s="60">
        <f>Sheet1!B66*2</f>
        <v>25027433.462337658</v>
      </c>
      <c r="T69" s="69">
        <f t="shared" si="11"/>
        <v>883321.18102368212</v>
      </c>
      <c r="U69" s="69" t="e">
        <f t="shared" ref="U69:U100" si="20">T69-S69/85*100*0.15*Q69</f>
        <v>#REF!</v>
      </c>
    </row>
    <row r="70" spans="1:21" x14ac:dyDescent="0.25">
      <c r="A70" s="50">
        <f t="shared" ref="A70:A124" si="21">(D70+H70-G70-I70)^2</f>
        <v>0</v>
      </c>
      <c r="B70" s="6" t="s">
        <v>94</v>
      </c>
      <c r="C70" s="75" t="s">
        <v>95</v>
      </c>
      <c r="D70" s="59">
        <v>1408495.276187144</v>
      </c>
      <c r="E70" s="63"/>
      <c r="F70" s="63">
        <f t="shared" si="15"/>
        <v>1408495.276187144</v>
      </c>
      <c r="G70" s="52">
        <f t="shared" ref="G70:G124" si="22">F70</f>
        <v>1408495.276187144</v>
      </c>
      <c r="H70" s="60">
        <v>2765</v>
      </c>
      <c r="I70" s="55">
        <f t="shared" ref="I70:I123" si="23">H70</f>
        <v>2765</v>
      </c>
      <c r="J70" s="61">
        <f t="shared" si="16"/>
        <v>509.40154654146255</v>
      </c>
      <c r="K70" s="61">
        <f t="shared" si="17"/>
        <v>-67.630474070346793</v>
      </c>
      <c r="L70" s="61">
        <f t="shared" si="18"/>
        <v>4573.8810229798501</v>
      </c>
      <c r="M70" s="61">
        <f t="shared" si="19"/>
        <v>12646781.028539285</v>
      </c>
      <c r="N70" s="79">
        <v>-0.76</v>
      </c>
      <c r="O70" s="49">
        <f t="shared" si="12"/>
        <v>0.2</v>
      </c>
      <c r="P70">
        <v>-0.88918602895312171</v>
      </c>
      <c r="Q70" s="49" t="e">
        <f>'VBD aprēķins - finansējums'!#REF!</f>
        <v>#REF!</v>
      </c>
      <c r="R70" s="48" t="e">
        <f t="shared" ref="R70:R123" si="24">O70-Q70</f>
        <v>#REF!</v>
      </c>
      <c r="S70" s="60">
        <f>Sheet1!B67*2</f>
        <v>1121205.340347294</v>
      </c>
      <c r="T70" s="69">
        <f t="shared" ref="T70:T123" si="25">S70/85*100*0.15*O70</f>
        <v>39571.953188728025</v>
      </c>
      <c r="U70" s="69" t="e">
        <f t="shared" si="20"/>
        <v>#REF!</v>
      </c>
    </row>
    <row r="71" spans="1:21" x14ac:dyDescent="0.25">
      <c r="A71" s="50">
        <f t="shared" si="21"/>
        <v>0</v>
      </c>
      <c r="B71" s="6" t="s">
        <v>203</v>
      </c>
      <c r="C71" s="74" t="s">
        <v>204</v>
      </c>
      <c r="D71" s="59">
        <v>7503382.3283227235</v>
      </c>
      <c r="E71" s="63"/>
      <c r="F71" s="63">
        <f t="shared" si="15"/>
        <v>7503382.3283227235</v>
      </c>
      <c r="G71" s="52">
        <f t="shared" si="22"/>
        <v>7503382.3283227235</v>
      </c>
      <c r="H71" s="60">
        <v>14900</v>
      </c>
      <c r="I71" s="55">
        <f t="shared" si="23"/>
        <v>14900</v>
      </c>
      <c r="J71" s="61">
        <f t="shared" si="16"/>
        <v>503.5827065988405</v>
      </c>
      <c r="K71" s="61">
        <f t="shared" si="17"/>
        <v>-73.449314012968841</v>
      </c>
      <c r="L71" s="61">
        <f t="shared" si="18"/>
        <v>5394.8017289757008</v>
      </c>
      <c r="M71" s="61">
        <f t="shared" si="19"/>
        <v>80382545.761737943</v>
      </c>
      <c r="N71" s="79">
        <v>-0.76</v>
      </c>
      <c r="O71" s="49">
        <f t="shared" si="12"/>
        <v>0.2</v>
      </c>
      <c r="P71">
        <v>-0.9656904635710436</v>
      </c>
      <c r="Q71" s="49" t="e">
        <f>'VBD aprēķins - finansējums'!#REF!</f>
        <v>#REF!</v>
      </c>
      <c r="R71" s="48" t="e">
        <f t="shared" si="24"/>
        <v>#REF!</v>
      </c>
      <c r="S71" s="60">
        <f>Sheet1!B68*2</f>
        <v>25027433.462337658</v>
      </c>
      <c r="T71" s="69">
        <f t="shared" si="25"/>
        <v>883321.18102368212</v>
      </c>
      <c r="U71" s="69" t="e">
        <f t="shared" si="20"/>
        <v>#REF!</v>
      </c>
    </row>
    <row r="72" spans="1:21" x14ac:dyDescent="0.25">
      <c r="A72" s="50">
        <f t="shared" si="21"/>
        <v>0</v>
      </c>
      <c r="B72" s="6" t="s">
        <v>205</v>
      </c>
      <c r="C72" s="74" t="s">
        <v>206</v>
      </c>
      <c r="D72" s="59">
        <v>13909981.986960387</v>
      </c>
      <c r="E72" s="63"/>
      <c r="F72" s="63">
        <f t="shared" si="15"/>
        <v>13909981.986960387</v>
      </c>
      <c r="G72" s="52">
        <f t="shared" si="22"/>
        <v>13909981.986960387</v>
      </c>
      <c r="H72" s="60">
        <v>26953</v>
      </c>
      <c r="I72" s="55">
        <f t="shared" si="23"/>
        <v>26953</v>
      </c>
      <c r="J72" s="61">
        <f t="shared" si="16"/>
        <v>516.0828845382847</v>
      </c>
      <c r="K72" s="61">
        <f t="shared" si="17"/>
        <v>-60.949136073524642</v>
      </c>
      <c r="L72" s="61">
        <f t="shared" si="18"/>
        <v>3714.797188109023</v>
      </c>
      <c r="M72" s="61">
        <f t="shared" si="19"/>
        <v>100124928.61110249</v>
      </c>
      <c r="N72" s="79">
        <v>-0.14000000000000001</v>
      </c>
      <c r="O72" s="49">
        <f t="shared" si="12"/>
        <v>0.2</v>
      </c>
      <c r="P72">
        <v>-0.80134171789139041</v>
      </c>
      <c r="Q72" s="49" t="e">
        <f>'VBD aprēķins - finansējums'!#REF!</f>
        <v>#REF!</v>
      </c>
      <c r="R72" s="48" t="e">
        <f t="shared" si="24"/>
        <v>#REF!</v>
      </c>
      <c r="S72" s="60">
        <f>Sheet1!B69*2</f>
        <v>10099711.74805194</v>
      </c>
      <c r="T72" s="69">
        <f t="shared" si="25"/>
        <v>356460.41463712731</v>
      </c>
      <c r="U72" s="69" t="e">
        <f t="shared" si="20"/>
        <v>#REF!</v>
      </c>
    </row>
    <row r="73" spans="1:21" x14ac:dyDescent="0.25">
      <c r="A73" s="50">
        <f t="shared" si="21"/>
        <v>0</v>
      </c>
      <c r="B73" s="6" t="s">
        <v>159</v>
      </c>
      <c r="C73" s="75" t="s">
        <v>160</v>
      </c>
      <c r="D73" s="59">
        <v>1967506.6398996406</v>
      </c>
      <c r="E73" s="63"/>
      <c r="F73" s="63">
        <f t="shared" si="15"/>
        <v>1967506.6398996406</v>
      </c>
      <c r="G73" s="52">
        <f t="shared" si="22"/>
        <v>1967506.6398996406</v>
      </c>
      <c r="H73" s="60">
        <v>3762</v>
      </c>
      <c r="I73" s="55">
        <f t="shared" si="23"/>
        <v>3762</v>
      </c>
      <c r="J73" s="61">
        <f t="shared" si="16"/>
        <v>522.99485377449241</v>
      </c>
      <c r="K73" s="61">
        <f t="shared" si="17"/>
        <v>-54.037166837316931</v>
      </c>
      <c r="L73" s="61">
        <f t="shared" si="18"/>
        <v>2920.0153998040246</v>
      </c>
      <c r="M73" s="61">
        <f t="shared" si="19"/>
        <v>10985097.93406274</v>
      </c>
      <c r="N73" s="79">
        <v>-0.68899999999999995</v>
      </c>
      <c r="O73" s="49">
        <f t="shared" si="12"/>
        <v>0.2</v>
      </c>
      <c r="P73">
        <v>-0.71046513360193542</v>
      </c>
      <c r="Q73" s="49" t="e">
        <f>'VBD aprēķins - finansējums'!#REF!</f>
        <v>#REF!</v>
      </c>
      <c r="R73" s="48" t="e">
        <f t="shared" si="24"/>
        <v>#REF!</v>
      </c>
      <c r="S73" s="60">
        <f>Sheet1!B70*2</f>
        <v>1121205.340347294</v>
      </c>
      <c r="T73" s="69">
        <f t="shared" si="25"/>
        <v>39571.953188728025</v>
      </c>
      <c r="U73" s="69" t="e">
        <f t="shared" si="20"/>
        <v>#REF!</v>
      </c>
    </row>
    <row r="74" spans="1:21" x14ac:dyDescent="0.25">
      <c r="A74" s="50">
        <f t="shared" si="21"/>
        <v>0</v>
      </c>
      <c r="B74" s="6" t="s">
        <v>136</v>
      </c>
      <c r="C74" s="75" t="s">
        <v>175</v>
      </c>
      <c r="D74" s="59">
        <v>2033797.9831449443</v>
      </c>
      <c r="E74" s="63"/>
      <c r="F74" s="63">
        <f t="shared" si="15"/>
        <v>2033797.9831449443</v>
      </c>
      <c r="G74" s="52">
        <f t="shared" si="22"/>
        <v>2033797.9831449443</v>
      </c>
      <c r="H74" s="60">
        <v>3855</v>
      </c>
      <c r="I74" s="55">
        <f t="shared" si="23"/>
        <v>3855</v>
      </c>
      <c r="J74" s="61">
        <f t="shared" si="16"/>
        <v>527.57405529051732</v>
      </c>
      <c r="K74" s="61">
        <f t="shared" si="17"/>
        <v>-49.457965321292022</v>
      </c>
      <c r="L74" s="61">
        <f t="shared" si="18"/>
        <v>2446.0903337221243</v>
      </c>
      <c r="M74" s="61">
        <f t="shared" si="19"/>
        <v>9429678.2364987899</v>
      </c>
      <c r="N74" s="79">
        <v>0.61899999999999999</v>
      </c>
      <c r="O74" s="49">
        <f t="shared" si="12"/>
        <v>0.15</v>
      </c>
      <c r="P74">
        <v>-0.65025910861422054</v>
      </c>
      <c r="Q74" s="49" t="e">
        <f>'VBD aprēķins - finansējums'!#REF!</f>
        <v>#REF!</v>
      </c>
      <c r="R74" s="48" t="e">
        <f t="shared" si="24"/>
        <v>#REF!</v>
      </c>
      <c r="S74" s="60">
        <f>Sheet1!B71*2</f>
        <v>1121205.340347294</v>
      </c>
      <c r="T74" s="69">
        <f t="shared" si="25"/>
        <v>29678.964891546017</v>
      </c>
      <c r="U74" s="69" t="e">
        <f t="shared" si="20"/>
        <v>#REF!</v>
      </c>
    </row>
    <row r="75" spans="1:21" x14ac:dyDescent="0.25">
      <c r="A75" s="50">
        <f t="shared" si="21"/>
        <v>0</v>
      </c>
      <c r="B75" s="6" t="s">
        <v>137</v>
      </c>
      <c r="C75" s="75" t="s">
        <v>138</v>
      </c>
      <c r="D75" s="59">
        <v>14562491.888280185</v>
      </c>
      <c r="E75" s="63"/>
      <c r="F75" s="63">
        <f t="shared" si="15"/>
        <v>14562491.888280185</v>
      </c>
      <c r="G75" s="52">
        <f t="shared" si="22"/>
        <v>14562491.888280185</v>
      </c>
      <c r="H75" s="60">
        <v>16601</v>
      </c>
      <c r="I75" s="55">
        <f t="shared" si="23"/>
        <v>16601</v>
      </c>
      <c r="J75" s="61">
        <f t="shared" si="16"/>
        <v>877.20570376966361</v>
      </c>
      <c r="K75" s="61">
        <f t="shared" si="17"/>
        <v>300.17368315785427</v>
      </c>
      <c r="L75" s="61">
        <f t="shared" si="18"/>
        <v>90104.240060551878</v>
      </c>
      <c r="M75" s="61">
        <f t="shared" si="19"/>
        <v>1495820489.2452216</v>
      </c>
      <c r="N75" s="79">
        <v>1.9019999999999999</v>
      </c>
      <c r="O75" s="49">
        <f t="shared" si="12"/>
        <v>0.1</v>
      </c>
      <c r="P75">
        <v>3.9465972846166144</v>
      </c>
      <c r="Q75" s="49" t="e">
        <f>'VBD aprēķins - finansējums'!#REF!</f>
        <v>#REF!</v>
      </c>
      <c r="R75" s="48" t="e">
        <f t="shared" si="24"/>
        <v>#REF!</v>
      </c>
      <c r="S75" s="60">
        <f>Sheet1!B72*2</f>
        <v>1121205.340347294</v>
      </c>
      <c r="T75" s="69">
        <f t="shared" si="25"/>
        <v>19785.976594364012</v>
      </c>
      <c r="U75" s="69" t="e">
        <f t="shared" si="20"/>
        <v>#REF!</v>
      </c>
    </row>
    <row r="76" spans="1:21" x14ac:dyDescent="0.25">
      <c r="A76" s="50">
        <f t="shared" si="21"/>
        <v>0</v>
      </c>
      <c r="B76" s="6" t="s">
        <v>171</v>
      </c>
      <c r="C76" s="75" t="s">
        <v>173</v>
      </c>
      <c r="D76" s="59">
        <v>913817.46337685804</v>
      </c>
      <c r="E76" s="63"/>
      <c r="F76" s="63">
        <f t="shared" si="15"/>
        <v>913817.46337685804</v>
      </c>
      <c r="G76" s="52">
        <f t="shared" si="22"/>
        <v>913817.46337685804</v>
      </c>
      <c r="H76" s="60">
        <v>1782</v>
      </c>
      <c r="I76" s="55">
        <f t="shared" si="23"/>
        <v>1782</v>
      </c>
      <c r="J76" s="61">
        <f t="shared" si="16"/>
        <v>512.80441266939283</v>
      </c>
      <c r="K76" s="61">
        <f t="shared" si="17"/>
        <v>-64.227607942416512</v>
      </c>
      <c r="L76" s="61">
        <f t="shared" si="18"/>
        <v>4125.1856220047648</v>
      </c>
      <c r="M76" s="61">
        <f t="shared" si="19"/>
        <v>7351080.7784124911</v>
      </c>
      <c r="N76" s="79">
        <v>-0.105</v>
      </c>
      <c r="O76" s="49">
        <f t="shared" si="12"/>
        <v>0.2</v>
      </c>
      <c r="P76">
        <v>-0.84444612344534564</v>
      </c>
      <c r="Q76" s="49" t="e">
        <f>'VBD aprēķins - finansējums'!#REF!</f>
        <v>#REF!</v>
      </c>
      <c r="R76" s="48" t="e">
        <f t="shared" si="24"/>
        <v>#REF!</v>
      </c>
      <c r="S76" s="60">
        <f>Sheet1!B73*2</f>
        <v>1121205.340347294</v>
      </c>
      <c r="T76" s="69">
        <f t="shared" si="25"/>
        <v>39571.953188728025</v>
      </c>
      <c r="U76" s="69" t="e">
        <f t="shared" si="20"/>
        <v>#REF!</v>
      </c>
    </row>
    <row r="77" spans="1:21" x14ac:dyDescent="0.25">
      <c r="A77" s="50">
        <f t="shared" si="21"/>
        <v>0</v>
      </c>
      <c r="B77" s="6" t="s">
        <v>167</v>
      </c>
      <c r="C77" s="75" t="s">
        <v>168</v>
      </c>
      <c r="D77" s="59">
        <v>1118793.8972279632</v>
      </c>
      <c r="E77" s="63"/>
      <c r="F77" s="63">
        <f t="shared" si="15"/>
        <v>1118793.8972279632</v>
      </c>
      <c r="G77" s="52">
        <f t="shared" si="22"/>
        <v>1118793.8972279632</v>
      </c>
      <c r="H77" s="60">
        <v>2158</v>
      </c>
      <c r="I77" s="55">
        <f t="shared" si="23"/>
        <v>2158</v>
      </c>
      <c r="J77" s="61">
        <f t="shared" si="16"/>
        <v>518.44017480443154</v>
      </c>
      <c r="K77" s="61">
        <f t="shared" si="17"/>
        <v>-58.591845807377808</v>
      </c>
      <c r="L77" s="61">
        <f t="shared" si="18"/>
        <v>3433.0043951155367</v>
      </c>
      <c r="M77" s="61">
        <f t="shared" si="19"/>
        <v>7408423.4846593281</v>
      </c>
      <c r="N77" s="79">
        <v>-0.47</v>
      </c>
      <c r="O77" s="49">
        <f t="shared" si="12"/>
        <v>0.2</v>
      </c>
      <c r="P77">
        <v>-0.77034874320567859</v>
      </c>
      <c r="Q77" s="49" t="e">
        <f>'VBD aprēķins - finansējums'!#REF!</f>
        <v>#REF!</v>
      </c>
      <c r="R77" s="48" t="e">
        <f t="shared" si="24"/>
        <v>#REF!</v>
      </c>
      <c r="S77" s="60">
        <f>Sheet1!B74*2</f>
        <v>1121205.340347294</v>
      </c>
      <c r="T77" s="69">
        <f t="shared" si="25"/>
        <v>39571.953188728025</v>
      </c>
      <c r="U77" s="69" t="e">
        <f t="shared" si="20"/>
        <v>#REF!</v>
      </c>
    </row>
    <row r="78" spans="1:21" x14ac:dyDescent="0.25">
      <c r="A78" s="50">
        <f t="shared" si="21"/>
        <v>0</v>
      </c>
      <c r="B78" s="6" t="s">
        <v>6</v>
      </c>
      <c r="C78" s="75" t="s">
        <v>7</v>
      </c>
      <c r="D78" s="59">
        <v>2084378.6354759824</v>
      </c>
      <c r="E78" s="63"/>
      <c r="F78" s="63">
        <f t="shared" si="15"/>
        <v>2084378.6354759824</v>
      </c>
      <c r="G78" s="52">
        <f t="shared" si="22"/>
        <v>2084378.6354759824</v>
      </c>
      <c r="H78" s="60">
        <v>4183</v>
      </c>
      <c r="I78" s="55">
        <f t="shared" si="23"/>
        <v>4183</v>
      </c>
      <c r="J78" s="61">
        <f t="shared" si="16"/>
        <v>498.29754613339287</v>
      </c>
      <c r="K78" s="61">
        <f t="shared" si="17"/>
        <v>-78.734474478416473</v>
      </c>
      <c r="L78" s="61">
        <f t="shared" si="18"/>
        <v>6199.1174713924147</v>
      </c>
      <c r="M78" s="61">
        <f t="shared" si="19"/>
        <v>25930908.382834472</v>
      </c>
      <c r="N78" s="79">
        <v>3.1E-2</v>
      </c>
      <c r="O78" s="49">
        <f t="shared" si="12"/>
        <v>0.15</v>
      </c>
      <c r="P78">
        <v>-1.0351782338587865</v>
      </c>
      <c r="Q78" s="49" t="e">
        <f>'VBD aprēķins - finansējums'!#REF!</f>
        <v>#REF!</v>
      </c>
      <c r="R78" s="48" t="e">
        <f t="shared" si="24"/>
        <v>#REF!</v>
      </c>
      <c r="S78" s="60">
        <f>Sheet1!B75*2</f>
        <v>1121205.340347294</v>
      </c>
      <c r="T78" s="69">
        <f t="shared" si="25"/>
        <v>29678.964891546017</v>
      </c>
      <c r="U78" s="69" t="e">
        <f t="shared" si="20"/>
        <v>#REF!</v>
      </c>
    </row>
    <row r="79" spans="1:21" x14ac:dyDescent="0.25">
      <c r="A79" s="50">
        <f t="shared" si="21"/>
        <v>0</v>
      </c>
      <c r="B79" s="6" t="s">
        <v>76</v>
      </c>
      <c r="C79" s="75" t="s">
        <v>77</v>
      </c>
      <c r="D79" s="59">
        <v>1927607.1852292814</v>
      </c>
      <c r="E79" s="63"/>
      <c r="F79" s="63">
        <f t="shared" si="15"/>
        <v>1927607.1852292814</v>
      </c>
      <c r="G79" s="52">
        <f t="shared" si="22"/>
        <v>1927607.1852292814</v>
      </c>
      <c r="H79" s="60">
        <v>3752</v>
      </c>
      <c r="I79" s="55">
        <f t="shared" si="23"/>
        <v>3752</v>
      </c>
      <c r="J79" s="61">
        <f t="shared" si="16"/>
        <v>513.75458028498974</v>
      </c>
      <c r="K79" s="61">
        <f t="shared" si="17"/>
        <v>-63.277440326819601</v>
      </c>
      <c r="L79" s="61">
        <f t="shared" si="18"/>
        <v>4004.0344543142155</v>
      </c>
      <c r="M79" s="61">
        <f t="shared" si="19"/>
        <v>15023137.272586936</v>
      </c>
      <c r="N79" s="79">
        <v>0.70399999999999996</v>
      </c>
      <c r="O79" s="49">
        <f t="shared" si="12"/>
        <v>0.15</v>
      </c>
      <c r="P79">
        <v>-0.83195359281375991</v>
      </c>
      <c r="Q79" s="49" t="e">
        <f>'VBD aprēķins - finansējums'!#REF!</f>
        <v>#REF!</v>
      </c>
      <c r="R79" s="48" t="e">
        <f t="shared" si="24"/>
        <v>#REF!</v>
      </c>
      <c r="S79" s="60">
        <f>Sheet1!B76*2</f>
        <v>1121205.340347294</v>
      </c>
      <c r="T79" s="69">
        <f t="shared" si="25"/>
        <v>29678.964891546017</v>
      </c>
      <c r="U79" s="69" t="e">
        <f t="shared" si="20"/>
        <v>#REF!</v>
      </c>
    </row>
    <row r="80" spans="1:21" x14ac:dyDescent="0.25">
      <c r="A80" s="50">
        <f t="shared" si="21"/>
        <v>0</v>
      </c>
      <c r="B80" s="6" t="s">
        <v>207</v>
      </c>
      <c r="C80" s="74" t="s">
        <v>208</v>
      </c>
      <c r="D80" s="59">
        <v>20350600.02562765</v>
      </c>
      <c r="E80" s="63"/>
      <c r="F80" s="63">
        <f t="shared" si="15"/>
        <v>20350600.02562765</v>
      </c>
      <c r="G80" s="52">
        <f t="shared" si="22"/>
        <v>20350600.02562765</v>
      </c>
      <c r="H80" s="60">
        <v>37951</v>
      </c>
      <c r="I80" s="55">
        <f t="shared" si="23"/>
        <v>37951</v>
      </c>
      <c r="J80" s="61">
        <f t="shared" si="16"/>
        <v>536.23356500823832</v>
      </c>
      <c r="K80" s="61">
        <f t="shared" si="17"/>
        <v>-40.798455603571028</v>
      </c>
      <c r="L80" s="61">
        <f t="shared" si="18"/>
        <v>1664.5139796365563</v>
      </c>
      <c r="M80" s="61">
        <f t="shared" si="19"/>
        <v>63169970.041186951</v>
      </c>
      <c r="N80" s="79">
        <v>1.111</v>
      </c>
      <c r="O80" s="49">
        <f t="shared" si="12"/>
        <v>0.1</v>
      </c>
      <c r="P80">
        <v>-0.53640636450108414</v>
      </c>
      <c r="Q80" s="49" t="e">
        <f>'VBD aprēķins - finansējums'!#REF!</f>
        <v>#REF!</v>
      </c>
      <c r="R80" s="48" t="e">
        <f t="shared" si="24"/>
        <v>#REF!</v>
      </c>
      <c r="S80" s="60">
        <f>Sheet1!B77*2</f>
        <v>10099711.74805194</v>
      </c>
      <c r="T80" s="69">
        <f t="shared" si="25"/>
        <v>178230.20731856365</v>
      </c>
      <c r="U80" s="69" t="e">
        <f t="shared" si="20"/>
        <v>#REF!</v>
      </c>
    </row>
    <row r="81" spans="1:21" x14ac:dyDescent="0.25">
      <c r="A81" s="50">
        <f t="shared" si="21"/>
        <v>0</v>
      </c>
      <c r="B81" s="6" t="s">
        <v>118</v>
      </c>
      <c r="C81" s="75" t="s">
        <v>119</v>
      </c>
      <c r="D81" s="59">
        <v>12289624.948413448</v>
      </c>
      <c r="E81" s="63"/>
      <c r="F81" s="63">
        <f t="shared" si="15"/>
        <v>12289624.948413448</v>
      </c>
      <c r="G81" s="52">
        <f t="shared" si="22"/>
        <v>12289624.948413448</v>
      </c>
      <c r="H81" s="60">
        <v>20496</v>
      </c>
      <c r="I81" s="55">
        <f t="shared" si="23"/>
        <v>20496</v>
      </c>
      <c r="J81" s="61">
        <f t="shared" si="16"/>
        <v>599.61089717083564</v>
      </c>
      <c r="K81" s="61">
        <f t="shared" si="17"/>
        <v>22.578876559026298</v>
      </c>
      <c r="L81" s="61">
        <f t="shared" si="18"/>
        <v>509.80566666774723</v>
      </c>
      <c r="M81" s="61">
        <f t="shared" si="19"/>
        <v>10448976.944022147</v>
      </c>
      <c r="N81" s="79">
        <v>0.59</v>
      </c>
      <c r="O81" s="49">
        <f t="shared" ref="O81:O123" si="26">IF(N81&lt;=-2,30%,IF(N81&lt;=-1,25%,IF(N81&lt;=0,20%,IF(N81&lt;1,15%,10%))))</f>
        <v>0.15</v>
      </c>
      <c r="P81">
        <v>0.29686057745004313</v>
      </c>
      <c r="Q81" s="49" t="e">
        <f>'VBD aprēķins - finansējums'!#REF!</f>
        <v>#REF!</v>
      </c>
      <c r="R81" s="48" t="e">
        <f t="shared" si="24"/>
        <v>#REF!</v>
      </c>
      <c r="S81" s="60">
        <f>Sheet1!B78*2</f>
        <v>1121205.340347294</v>
      </c>
      <c r="T81" s="69">
        <f t="shared" si="25"/>
        <v>29678.964891546017</v>
      </c>
      <c r="U81" s="69" t="e">
        <f t="shared" si="20"/>
        <v>#REF!</v>
      </c>
    </row>
    <row r="82" spans="1:21" x14ac:dyDescent="0.25">
      <c r="A82" s="50">
        <f t="shared" si="21"/>
        <v>0</v>
      </c>
      <c r="B82" s="6" t="s">
        <v>46</v>
      </c>
      <c r="C82" s="76" t="s">
        <v>47</v>
      </c>
      <c r="D82" s="59">
        <v>6001378.5039478168</v>
      </c>
      <c r="E82" s="63"/>
      <c r="F82" s="63">
        <f t="shared" si="15"/>
        <v>6001378.5039478168</v>
      </c>
      <c r="G82" s="52">
        <f t="shared" si="22"/>
        <v>6001378.5039478168</v>
      </c>
      <c r="H82" s="60">
        <v>10538</v>
      </c>
      <c r="I82" s="55">
        <f t="shared" si="23"/>
        <v>10538</v>
      </c>
      <c r="J82" s="61">
        <f t="shared" si="16"/>
        <v>569.49881419129031</v>
      </c>
      <c r="K82" s="61">
        <f t="shared" si="17"/>
        <v>-7.5332064205190363</v>
      </c>
      <c r="L82" s="61">
        <f t="shared" si="18"/>
        <v>56.74919897414923</v>
      </c>
      <c r="M82" s="61">
        <f t="shared" si="19"/>
        <v>598023.05878958455</v>
      </c>
      <c r="N82" s="79">
        <v>2.3E-2</v>
      </c>
      <c r="O82" s="49">
        <f t="shared" si="26"/>
        <v>0.15</v>
      </c>
      <c r="P82">
        <v>-9.9044432179760028E-2</v>
      </c>
      <c r="Q82" s="49" t="e">
        <f>'VBD aprēķins - finansējums'!#REF!</f>
        <v>#REF!</v>
      </c>
      <c r="R82" s="48" t="e">
        <f t="shared" si="24"/>
        <v>#REF!</v>
      </c>
      <c r="S82" s="60">
        <f>Sheet1!B79*2</f>
        <v>1121205.340347294</v>
      </c>
      <c r="T82" s="69">
        <f t="shared" si="25"/>
        <v>29678.964891546017</v>
      </c>
      <c r="U82" s="69" t="e">
        <f t="shared" si="20"/>
        <v>#REF!</v>
      </c>
    </row>
    <row r="83" spans="1:21" x14ac:dyDescent="0.25">
      <c r="A83" s="50">
        <f t="shared" si="21"/>
        <v>0</v>
      </c>
      <c r="B83" s="6" t="s">
        <v>30</v>
      </c>
      <c r="C83" s="75" t="s">
        <v>31</v>
      </c>
      <c r="D83" s="59">
        <v>2233648.9027095642</v>
      </c>
      <c r="E83" s="63"/>
      <c r="F83" s="63">
        <f t="shared" si="15"/>
        <v>2233648.9027095642</v>
      </c>
      <c r="G83" s="52">
        <f t="shared" si="22"/>
        <v>2233648.9027095642</v>
      </c>
      <c r="H83" s="60">
        <v>4314</v>
      </c>
      <c r="I83" s="55">
        <f t="shared" si="23"/>
        <v>4314</v>
      </c>
      <c r="J83" s="61">
        <f t="shared" si="16"/>
        <v>517.76747860676039</v>
      </c>
      <c r="K83" s="61">
        <f t="shared" si="17"/>
        <v>-59.264542005048952</v>
      </c>
      <c r="L83" s="61">
        <f t="shared" si="18"/>
        <v>3512.2859390682115</v>
      </c>
      <c r="M83" s="61">
        <f t="shared" si="19"/>
        <v>15152001.541140264</v>
      </c>
      <c r="N83" s="79">
        <v>-0.48899999999999999</v>
      </c>
      <c r="O83" s="49">
        <f t="shared" si="26"/>
        <v>0.2</v>
      </c>
      <c r="P83">
        <v>-0.77919315940889633</v>
      </c>
      <c r="Q83" s="49" t="e">
        <f>'VBD aprēķins - finansējums'!#REF!</f>
        <v>#REF!</v>
      </c>
      <c r="R83" s="48" t="e">
        <f t="shared" si="24"/>
        <v>#REF!</v>
      </c>
      <c r="S83" s="60">
        <f>Sheet1!B80*2</f>
        <v>1121205.340347294</v>
      </c>
      <c r="T83" s="69">
        <f t="shared" si="25"/>
        <v>39571.953188728025</v>
      </c>
      <c r="U83" s="69" t="e">
        <f t="shared" si="20"/>
        <v>#REF!</v>
      </c>
    </row>
    <row r="84" spans="1:21" x14ac:dyDescent="0.25">
      <c r="A84" s="50">
        <f t="shared" si="21"/>
        <v>0</v>
      </c>
      <c r="B84" s="6" t="s">
        <v>72</v>
      </c>
      <c r="C84" s="75" t="s">
        <v>73</v>
      </c>
      <c r="D84" s="59">
        <v>1631752.6437237961</v>
      </c>
      <c r="E84" s="63"/>
      <c r="F84" s="63">
        <f t="shared" si="15"/>
        <v>1631752.6437237961</v>
      </c>
      <c r="G84" s="52">
        <f t="shared" si="22"/>
        <v>1631752.6437237961</v>
      </c>
      <c r="H84" s="60">
        <v>3128</v>
      </c>
      <c r="I84" s="55">
        <f t="shared" si="23"/>
        <v>3128</v>
      </c>
      <c r="J84" s="61">
        <f t="shared" si="16"/>
        <v>521.66005234136708</v>
      </c>
      <c r="K84" s="61">
        <f t="shared" si="17"/>
        <v>-55.371968270442267</v>
      </c>
      <c r="L84" s="61">
        <f t="shared" si="18"/>
        <v>3066.0548701428652</v>
      </c>
      <c r="M84" s="61">
        <f t="shared" si="19"/>
        <v>9590619.6338068824</v>
      </c>
      <c r="N84" s="79">
        <v>-0.30199999999999999</v>
      </c>
      <c r="O84" s="49">
        <f t="shared" si="26"/>
        <v>0.2</v>
      </c>
      <c r="P84">
        <v>-0.72801471908210069</v>
      </c>
      <c r="Q84" s="49" t="e">
        <f>'VBD aprēķins - finansējums'!#REF!</f>
        <v>#REF!</v>
      </c>
      <c r="R84" s="48" t="e">
        <f t="shared" si="24"/>
        <v>#REF!</v>
      </c>
      <c r="S84" s="60">
        <f>Sheet1!B81*2</f>
        <v>1121205.340347294</v>
      </c>
      <c r="T84" s="69">
        <f t="shared" si="25"/>
        <v>39571.953188728025</v>
      </c>
      <c r="U84" s="69" t="e">
        <f t="shared" si="20"/>
        <v>#REF!</v>
      </c>
    </row>
    <row r="85" spans="1:21" x14ac:dyDescent="0.25">
      <c r="A85" s="50">
        <f t="shared" si="21"/>
        <v>0</v>
      </c>
      <c r="B85" s="6" t="s">
        <v>2</v>
      </c>
      <c r="C85" s="75" t="s">
        <v>3</v>
      </c>
      <c r="D85" s="59">
        <v>3175254.849919342</v>
      </c>
      <c r="E85" s="63"/>
      <c r="F85" s="63">
        <f t="shared" si="15"/>
        <v>3175254.849919342</v>
      </c>
      <c r="G85" s="52">
        <f t="shared" si="22"/>
        <v>3175254.849919342</v>
      </c>
      <c r="H85" s="60">
        <v>6067</v>
      </c>
      <c r="I85" s="55">
        <f t="shared" si="23"/>
        <v>6067</v>
      </c>
      <c r="J85" s="61">
        <f t="shared" si="16"/>
        <v>523.36490026690979</v>
      </c>
      <c r="K85" s="61">
        <f t="shared" si="17"/>
        <v>-53.667120344899558</v>
      </c>
      <c r="L85" s="61">
        <f t="shared" si="18"/>
        <v>2880.1598061139321</v>
      </c>
      <c r="M85" s="61">
        <f t="shared" si="19"/>
        <v>17473929.543693226</v>
      </c>
      <c r="N85" s="79">
        <v>-0.11899999999999999</v>
      </c>
      <c r="O85" s="49">
        <f t="shared" si="26"/>
        <v>0.2</v>
      </c>
      <c r="P85">
        <v>-0.70559986870998181</v>
      </c>
      <c r="Q85" s="49" t="e">
        <f>'VBD aprēķins - finansējums'!#REF!</f>
        <v>#REF!</v>
      </c>
      <c r="R85" s="48" t="e">
        <f t="shared" si="24"/>
        <v>#REF!</v>
      </c>
      <c r="S85" s="60">
        <f>Sheet1!B82*2</f>
        <v>1121205.340347294</v>
      </c>
      <c r="T85" s="69">
        <f t="shared" si="25"/>
        <v>39571.953188728025</v>
      </c>
      <c r="U85" s="69" t="e">
        <f t="shared" si="20"/>
        <v>#REF!</v>
      </c>
    </row>
    <row r="86" spans="1:21" x14ac:dyDescent="0.25">
      <c r="A86" s="50">
        <f t="shared" si="21"/>
        <v>0</v>
      </c>
      <c r="B86" s="6" t="s">
        <v>209</v>
      </c>
      <c r="C86" s="74" t="s">
        <v>210</v>
      </c>
      <c r="D86" s="59">
        <v>5694315.0728632016</v>
      </c>
      <c r="E86" s="63"/>
      <c r="F86" s="63">
        <f t="shared" si="15"/>
        <v>5694315.0728632016</v>
      </c>
      <c r="G86" s="52">
        <f t="shared" si="22"/>
        <v>5694315.0728632016</v>
      </c>
      <c r="H86" s="60">
        <v>11239</v>
      </c>
      <c r="I86" s="55">
        <f t="shared" si="23"/>
        <v>11239</v>
      </c>
      <c r="J86" s="61">
        <f t="shared" si="16"/>
        <v>506.65673750896002</v>
      </c>
      <c r="K86" s="61">
        <f t="shared" si="17"/>
        <v>-70.375283102849323</v>
      </c>
      <c r="L86" s="61">
        <f t="shared" si="18"/>
        <v>4952.6804718061894</v>
      </c>
      <c r="M86" s="61">
        <f t="shared" si="19"/>
        <v>55663175.822629765</v>
      </c>
      <c r="N86" s="79">
        <v>-0.627</v>
      </c>
      <c r="O86" s="49">
        <f t="shared" si="26"/>
        <v>0.2</v>
      </c>
      <c r="P86">
        <v>-0.92527398896515578</v>
      </c>
      <c r="Q86" s="49" t="e">
        <f>'VBD aprēķins - finansējums'!#REF!</f>
        <v>#REF!</v>
      </c>
      <c r="R86" s="48" t="e">
        <f t="shared" si="24"/>
        <v>#REF!</v>
      </c>
      <c r="S86" s="60">
        <f>Sheet1!B83*2</f>
        <v>25027433.462337658</v>
      </c>
      <c r="T86" s="69">
        <f t="shared" si="25"/>
        <v>883321.18102368212</v>
      </c>
      <c r="U86" s="69" t="e">
        <f t="shared" si="20"/>
        <v>#REF!</v>
      </c>
    </row>
    <row r="87" spans="1:21" x14ac:dyDescent="0.25">
      <c r="A87" s="50">
        <f t="shared" si="21"/>
        <v>0</v>
      </c>
      <c r="B87" s="6" t="s">
        <v>74</v>
      </c>
      <c r="C87" s="75" t="s">
        <v>75</v>
      </c>
      <c r="D87" s="59">
        <v>3475431.2689399845</v>
      </c>
      <c r="E87" s="63"/>
      <c r="F87" s="63">
        <f t="shared" si="15"/>
        <v>3475431.2689399845</v>
      </c>
      <c r="G87" s="52">
        <f t="shared" si="22"/>
        <v>3475431.2689399845</v>
      </c>
      <c r="H87" s="60">
        <v>6337</v>
      </c>
      <c r="I87" s="55">
        <f t="shared" si="23"/>
        <v>6337</v>
      </c>
      <c r="J87" s="61">
        <f t="shared" si="16"/>
        <v>548.43479074325148</v>
      </c>
      <c r="K87" s="61">
        <f t="shared" si="17"/>
        <v>-28.597229868557861</v>
      </c>
      <c r="L87" s="61">
        <f t="shared" si="18"/>
        <v>817.80155615513786</v>
      </c>
      <c r="M87" s="61">
        <f t="shared" si="19"/>
        <v>5182408.4613551088</v>
      </c>
      <c r="N87" s="79">
        <v>0.221</v>
      </c>
      <c r="O87" s="49">
        <f t="shared" si="26"/>
        <v>0.15</v>
      </c>
      <c r="P87">
        <v>-0.37598815645492895</v>
      </c>
      <c r="Q87" s="49" t="e">
        <f>'VBD aprēķins - finansējums'!#REF!</f>
        <v>#REF!</v>
      </c>
      <c r="R87" s="48" t="e">
        <f t="shared" si="24"/>
        <v>#REF!</v>
      </c>
      <c r="S87" s="60">
        <f>Sheet1!B84*2</f>
        <v>1121205.340347294</v>
      </c>
      <c r="T87" s="69">
        <f t="shared" si="25"/>
        <v>29678.964891546017</v>
      </c>
      <c r="U87" s="69" t="e">
        <f t="shared" si="20"/>
        <v>#REF!</v>
      </c>
    </row>
    <row r="88" spans="1:21" x14ac:dyDescent="0.25">
      <c r="A88" s="50">
        <f t="shared" si="21"/>
        <v>0</v>
      </c>
      <c r="B88" s="6" t="s">
        <v>29</v>
      </c>
      <c r="C88" s="75" t="s">
        <v>237</v>
      </c>
      <c r="D88" s="59">
        <v>4702345.7181831971</v>
      </c>
      <c r="E88" s="63"/>
      <c r="F88" s="63">
        <f t="shared" si="15"/>
        <v>4702345.7181831971</v>
      </c>
      <c r="G88" s="52">
        <f t="shared" si="22"/>
        <v>4702345.7181831971</v>
      </c>
      <c r="H88" s="60">
        <v>9057</v>
      </c>
      <c r="I88" s="55">
        <f t="shared" si="23"/>
        <v>9057</v>
      </c>
      <c r="J88" s="61">
        <f t="shared" si="16"/>
        <v>519.19462495121968</v>
      </c>
      <c r="K88" s="61">
        <f t="shared" si="17"/>
        <v>-57.837395660589664</v>
      </c>
      <c r="L88" s="61">
        <f t="shared" si="18"/>
        <v>3345.1643367995962</v>
      </c>
      <c r="M88" s="61">
        <f t="shared" si="19"/>
        <v>30297153.398393944</v>
      </c>
      <c r="N88" s="79">
        <v>-0.126</v>
      </c>
      <c r="O88" s="49">
        <f t="shared" si="26"/>
        <v>0.2</v>
      </c>
      <c r="P88">
        <v>-0.76042944958416914</v>
      </c>
      <c r="Q88" s="49" t="e">
        <f>'VBD aprēķins - finansējums'!#REF!</f>
        <v>#REF!</v>
      </c>
      <c r="R88" s="48" t="e">
        <f t="shared" si="24"/>
        <v>#REF!</v>
      </c>
      <c r="S88" s="60">
        <f>Sheet1!B85*2</f>
        <v>1121205.340347294</v>
      </c>
      <c r="T88" s="69">
        <f t="shared" si="25"/>
        <v>39571.953188728025</v>
      </c>
      <c r="U88" s="69" t="e">
        <f t="shared" si="20"/>
        <v>#REF!</v>
      </c>
    </row>
    <row r="89" spans="1:21" x14ac:dyDescent="0.25">
      <c r="A89" s="50">
        <f t="shared" si="21"/>
        <v>0</v>
      </c>
      <c r="B89" s="6" t="s">
        <v>32</v>
      </c>
      <c r="C89" s="75" t="s">
        <v>33</v>
      </c>
      <c r="D89" s="59">
        <v>1980984.9726900277</v>
      </c>
      <c r="E89" s="63"/>
      <c r="F89" s="63">
        <f t="shared" si="15"/>
        <v>1980984.9726900277</v>
      </c>
      <c r="G89" s="52">
        <f t="shared" si="22"/>
        <v>1980984.9726900277</v>
      </c>
      <c r="H89" s="60">
        <v>3865</v>
      </c>
      <c r="I89" s="55">
        <f t="shared" si="23"/>
        <v>3865</v>
      </c>
      <c r="J89" s="61">
        <f t="shared" si="16"/>
        <v>512.54462424062808</v>
      </c>
      <c r="K89" s="61">
        <f t="shared" si="17"/>
        <v>-64.487396371181262</v>
      </c>
      <c r="L89" s="61">
        <f t="shared" si="18"/>
        <v>4158.6242907338419</v>
      </c>
      <c r="M89" s="61">
        <f t="shared" si="19"/>
        <v>16073082.883686299</v>
      </c>
      <c r="N89" s="79">
        <v>-1.379</v>
      </c>
      <c r="O89" s="49">
        <f t="shared" si="26"/>
        <v>0.25</v>
      </c>
      <c r="P89">
        <v>-0.84786174701617889</v>
      </c>
      <c r="Q89" s="49" t="e">
        <f>'VBD aprēķins - finansējums'!#REF!</f>
        <v>#REF!</v>
      </c>
      <c r="R89" s="48" t="e">
        <f t="shared" si="24"/>
        <v>#REF!</v>
      </c>
      <c r="S89" s="60">
        <f>Sheet1!B86*2</f>
        <v>1121205.340347294</v>
      </c>
      <c r="T89" s="69">
        <f t="shared" si="25"/>
        <v>49464.941485910029</v>
      </c>
      <c r="U89" s="69" t="e">
        <f t="shared" si="20"/>
        <v>#REF!</v>
      </c>
    </row>
    <row r="90" spans="1:21" x14ac:dyDescent="0.25">
      <c r="A90" s="50">
        <f t="shared" si="21"/>
        <v>0</v>
      </c>
      <c r="B90" s="6" t="s">
        <v>110</v>
      </c>
      <c r="C90" s="75" t="s">
        <v>111</v>
      </c>
      <c r="D90" s="59">
        <v>16105421.41243376</v>
      </c>
      <c r="E90" s="63"/>
      <c r="F90" s="63">
        <f t="shared" si="15"/>
        <v>16105421.41243376</v>
      </c>
      <c r="G90" s="52">
        <f t="shared" si="22"/>
        <v>16105421.41243376</v>
      </c>
      <c r="H90" s="60">
        <v>30901</v>
      </c>
      <c r="I90" s="55">
        <f t="shared" si="23"/>
        <v>30901</v>
      </c>
      <c r="J90" s="61">
        <f t="shared" si="16"/>
        <v>521.19418182045115</v>
      </c>
      <c r="K90" s="61">
        <f t="shared" si="17"/>
        <v>-55.837838791358195</v>
      </c>
      <c r="L90" s="61">
        <f t="shared" si="18"/>
        <v>3117.8642408897058</v>
      </c>
      <c r="M90" s="61">
        <f t="shared" si="19"/>
        <v>96345122.9077328</v>
      </c>
      <c r="N90" s="79">
        <v>-1.524</v>
      </c>
      <c r="O90" s="49">
        <f t="shared" si="26"/>
        <v>0.25</v>
      </c>
      <c r="P90">
        <v>-0.73413985075083144</v>
      </c>
      <c r="Q90" s="49" t="e">
        <f>'VBD aprēķins - finansējums'!#REF!</f>
        <v>#REF!</v>
      </c>
      <c r="R90" s="48" t="e">
        <f t="shared" si="24"/>
        <v>#REF!</v>
      </c>
      <c r="S90" s="60">
        <f>Sheet1!B87*2</f>
        <v>1121205.340347294</v>
      </c>
      <c r="T90" s="69">
        <f t="shared" si="25"/>
        <v>49464.941485910029</v>
      </c>
      <c r="U90" s="69" t="e">
        <f t="shared" si="20"/>
        <v>#REF!</v>
      </c>
    </row>
    <row r="91" spans="1:21" x14ac:dyDescent="0.25">
      <c r="A91" s="50">
        <f t="shared" si="21"/>
        <v>0</v>
      </c>
      <c r="B91" s="6" t="s">
        <v>106</v>
      </c>
      <c r="C91" s="75" t="s">
        <v>107</v>
      </c>
      <c r="D91" s="59">
        <v>3023091.4870939758</v>
      </c>
      <c r="E91" s="63"/>
      <c r="F91" s="63">
        <f t="shared" si="15"/>
        <v>3023091.4870939758</v>
      </c>
      <c r="G91" s="52">
        <f t="shared" si="22"/>
        <v>3023091.4870939758</v>
      </c>
      <c r="H91" s="60">
        <v>5913</v>
      </c>
      <c r="I91" s="55">
        <f t="shared" si="23"/>
        <v>5913</v>
      </c>
      <c r="J91" s="61">
        <f t="shared" si="16"/>
        <v>511.26187841941078</v>
      </c>
      <c r="K91" s="61">
        <f t="shared" si="17"/>
        <v>-65.770142192398566</v>
      </c>
      <c r="L91" s="61">
        <f t="shared" si="18"/>
        <v>4325.7116040083265</v>
      </c>
      <c r="M91" s="61">
        <f t="shared" si="19"/>
        <v>25577932.714501236</v>
      </c>
      <c r="N91" s="79">
        <v>-0.18099999999999999</v>
      </c>
      <c r="O91" s="49">
        <f t="shared" si="26"/>
        <v>0.2</v>
      </c>
      <c r="P91">
        <v>-0.86472692027724485</v>
      </c>
      <c r="Q91" s="49" t="e">
        <f>'VBD aprēķins - finansējums'!#REF!</f>
        <v>#REF!</v>
      </c>
      <c r="R91" s="48" t="e">
        <f t="shared" si="24"/>
        <v>#REF!</v>
      </c>
      <c r="S91" s="60">
        <f>Sheet1!B88*2</f>
        <v>1121205.340347294</v>
      </c>
      <c r="T91" s="69">
        <f t="shared" si="25"/>
        <v>39571.953188728025</v>
      </c>
      <c r="U91" s="69" t="e">
        <f t="shared" si="20"/>
        <v>#REF!</v>
      </c>
    </row>
    <row r="92" spans="1:21" x14ac:dyDescent="0.25">
      <c r="A92" s="50">
        <f t="shared" si="21"/>
        <v>0</v>
      </c>
      <c r="B92" s="6" t="s">
        <v>172</v>
      </c>
      <c r="C92" s="75" t="s">
        <v>149</v>
      </c>
      <c r="D92" s="59">
        <v>2226153.909638172</v>
      </c>
      <c r="E92" s="63"/>
      <c r="F92" s="63">
        <f t="shared" si="15"/>
        <v>2226153.909638172</v>
      </c>
      <c r="G92" s="52">
        <f t="shared" si="22"/>
        <v>2226153.909638172</v>
      </c>
      <c r="H92" s="60">
        <v>4361</v>
      </c>
      <c r="I92" s="55">
        <f t="shared" si="23"/>
        <v>4361</v>
      </c>
      <c r="J92" s="61">
        <f t="shared" si="16"/>
        <v>510.46867911904883</v>
      </c>
      <c r="K92" s="61">
        <f t="shared" si="17"/>
        <v>-66.563341492760514</v>
      </c>
      <c r="L92" s="61">
        <f t="shared" si="18"/>
        <v>4430.6784306818536</v>
      </c>
      <c r="M92" s="61">
        <f t="shared" si="19"/>
        <v>19322188.636203565</v>
      </c>
      <c r="N92" s="79">
        <v>1.1060000000000001</v>
      </c>
      <c r="O92" s="49">
        <f t="shared" si="26"/>
        <v>0.1</v>
      </c>
      <c r="P92">
        <v>-0.87515567662935323</v>
      </c>
      <c r="Q92" s="49" t="e">
        <f>'VBD aprēķins - finansējums'!#REF!</f>
        <v>#REF!</v>
      </c>
      <c r="R92" s="48" t="e">
        <f t="shared" si="24"/>
        <v>#REF!</v>
      </c>
      <c r="S92" s="60">
        <f>Sheet1!B89*2</f>
        <v>1121205.340347294</v>
      </c>
      <c r="T92" s="69">
        <f t="shared" si="25"/>
        <v>19785.976594364012</v>
      </c>
      <c r="U92" s="69" t="e">
        <f t="shared" si="20"/>
        <v>#REF!</v>
      </c>
    </row>
    <row r="93" spans="1:21" x14ac:dyDescent="0.25">
      <c r="A93" s="50">
        <f t="shared" si="21"/>
        <v>0</v>
      </c>
      <c r="B93" s="6" t="s">
        <v>139</v>
      </c>
      <c r="C93" s="75" t="s">
        <v>140</v>
      </c>
      <c r="D93" s="59">
        <v>3803113.5601593722</v>
      </c>
      <c r="E93" s="63"/>
      <c r="F93" s="63">
        <f t="shared" si="15"/>
        <v>3803113.5601593722</v>
      </c>
      <c r="G93" s="52">
        <f t="shared" si="22"/>
        <v>3803113.5601593722</v>
      </c>
      <c r="H93" s="60">
        <v>7142</v>
      </c>
      <c r="I93" s="55">
        <f t="shared" si="23"/>
        <v>7142</v>
      </c>
      <c r="J93" s="61">
        <f t="shared" si="16"/>
        <v>532.49979839811988</v>
      </c>
      <c r="K93" s="61">
        <f t="shared" si="17"/>
        <v>-44.532222213689465</v>
      </c>
      <c r="L93" s="61">
        <f t="shared" si="18"/>
        <v>1983.1188152894174</v>
      </c>
      <c r="M93" s="61">
        <f t="shared" si="19"/>
        <v>14163434.578797018</v>
      </c>
      <c r="N93" s="79">
        <v>-0.753</v>
      </c>
      <c r="O93" s="49">
        <f t="shared" si="26"/>
        <v>0.2</v>
      </c>
      <c r="P93">
        <v>-0.58549685441300769</v>
      </c>
      <c r="Q93" s="49" t="e">
        <f>'VBD aprēķins - finansējums'!#REF!</f>
        <v>#REF!</v>
      </c>
      <c r="R93" s="48" t="e">
        <f t="shared" si="24"/>
        <v>#REF!</v>
      </c>
      <c r="S93" s="60">
        <f>Sheet1!B90*2</f>
        <v>1121205.340347294</v>
      </c>
      <c r="T93" s="69">
        <f t="shared" si="25"/>
        <v>39571.953188728025</v>
      </c>
      <c r="U93" s="69" t="e">
        <f t="shared" si="20"/>
        <v>#REF!</v>
      </c>
    </row>
    <row r="94" spans="1:21" x14ac:dyDescent="0.25">
      <c r="A94" s="50">
        <f t="shared" si="21"/>
        <v>0</v>
      </c>
      <c r="B94" s="6" t="s">
        <v>78</v>
      </c>
      <c r="C94" s="75" t="s">
        <v>79</v>
      </c>
      <c r="D94" s="59">
        <v>996083.45444130118</v>
      </c>
      <c r="E94" s="63"/>
      <c r="F94" s="63">
        <f t="shared" si="15"/>
        <v>996083.45444130118</v>
      </c>
      <c r="G94" s="52">
        <f t="shared" si="22"/>
        <v>996083.45444130118</v>
      </c>
      <c r="H94" s="60">
        <v>1930</v>
      </c>
      <c r="I94" s="55">
        <f t="shared" si="23"/>
        <v>1930</v>
      </c>
      <c r="J94" s="61">
        <f t="shared" si="16"/>
        <v>516.10541680896438</v>
      </c>
      <c r="K94" s="61">
        <f t="shared" si="17"/>
        <v>-60.926603802844966</v>
      </c>
      <c r="L94" s="61">
        <f t="shared" si="18"/>
        <v>3712.0510509488427</v>
      </c>
      <c r="M94" s="61">
        <f t="shared" si="19"/>
        <v>7164258.5283312667</v>
      </c>
      <c r="N94" s="79">
        <v>-1.3560000000000001</v>
      </c>
      <c r="O94" s="49">
        <f t="shared" si="26"/>
        <v>0.25</v>
      </c>
      <c r="P94">
        <v>-0.80104547007464266</v>
      </c>
      <c r="Q94" s="49" t="e">
        <f>'VBD aprēķins - finansējums'!#REF!</f>
        <v>#REF!</v>
      </c>
      <c r="R94" s="48" t="e">
        <f t="shared" si="24"/>
        <v>#REF!</v>
      </c>
      <c r="S94" s="60">
        <f>Sheet1!B91*2</f>
        <v>1121205.340347294</v>
      </c>
      <c r="T94" s="69">
        <f t="shared" si="25"/>
        <v>49464.941485910029</v>
      </c>
      <c r="U94" s="69" t="e">
        <f t="shared" si="20"/>
        <v>#REF!</v>
      </c>
    </row>
    <row r="95" spans="1:21" x14ac:dyDescent="0.25">
      <c r="A95" s="50">
        <f t="shared" si="21"/>
        <v>0</v>
      </c>
      <c r="B95" s="6" t="s">
        <v>15</v>
      </c>
      <c r="C95" s="75" t="s">
        <v>16</v>
      </c>
      <c r="D95" s="59">
        <v>1374680.335853572</v>
      </c>
      <c r="E95" s="63"/>
      <c r="F95" s="63">
        <f t="shared" si="15"/>
        <v>1374680.335853572</v>
      </c>
      <c r="G95" s="52">
        <f t="shared" si="22"/>
        <v>1374680.335853572</v>
      </c>
      <c r="H95" s="60">
        <v>2589</v>
      </c>
      <c r="I95" s="55">
        <f t="shared" si="23"/>
        <v>2589</v>
      </c>
      <c r="J95" s="61">
        <f t="shared" si="16"/>
        <v>530.9696160114222</v>
      </c>
      <c r="K95" s="61">
        <f t="shared" si="17"/>
        <v>-46.06240460038714</v>
      </c>
      <c r="L95" s="61">
        <f t="shared" si="18"/>
        <v>2121.7451175697665</v>
      </c>
      <c r="M95" s="61">
        <f t="shared" si="19"/>
        <v>5493198.1093881251</v>
      </c>
      <c r="N95" s="79">
        <v>-0.122</v>
      </c>
      <c r="O95" s="49">
        <f t="shared" si="26"/>
        <v>0.2</v>
      </c>
      <c r="P95">
        <v>-0.60561525249767079</v>
      </c>
      <c r="Q95" s="49" t="e">
        <f>'VBD aprēķins - finansējums'!#REF!</f>
        <v>#REF!</v>
      </c>
      <c r="R95" s="48" t="e">
        <f t="shared" si="24"/>
        <v>#REF!</v>
      </c>
      <c r="S95" s="60">
        <f>Sheet1!B92*2</f>
        <v>1121205.340347294</v>
      </c>
      <c r="T95" s="69">
        <f t="shared" si="25"/>
        <v>39571.953188728025</v>
      </c>
      <c r="U95" s="69" t="e">
        <f t="shared" si="20"/>
        <v>#REF!</v>
      </c>
    </row>
    <row r="96" spans="1:21" x14ac:dyDescent="0.25">
      <c r="A96" s="50">
        <f t="shared" si="21"/>
        <v>0</v>
      </c>
      <c r="B96" s="6" t="s">
        <v>19</v>
      </c>
      <c r="C96" s="75" t="s">
        <v>20</v>
      </c>
      <c r="D96" s="59">
        <v>2133777.457985105</v>
      </c>
      <c r="E96" s="63"/>
      <c r="F96" s="63">
        <f t="shared" si="15"/>
        <v>2133777.457985105</v>
      </c>
      <c r="G96" s="52">
        <f t="shared" si="22"/>
        <v>2133777.457985105</v>
      </c>
      <c r="H96" s="60">
        <v>4157</v>
      </c>
      <c r="I96" s="55">
        <f t="shared" si="23"/>
        <v>4157</v>
      </c>
      <c r="J96" s="61">
        <f t="shared" si="16"/>
        <v>513.29743997717219</v>
      </c>
      <c r="K96" s="61">
        <f t="shared" si="17"/>
        <v>-63.734580634637155</v>
      </c>
      <c r="L96" s="61">
        <f t="shared" si="18"/>
        <v>4062.0967686730655</v>
      </c>
      <c r="M96" s="61">
        <f t="shared" si="19"/>
        <v>16886136.267373934</v>
      </c>
      <c r="N96" s="79">
        <v>-0.30099999999999999</v>
      </c>
      <c r="O96" s="49">
        <f t="shared" si="26"/>
        <v>0.2</v>
      </c>
      <c r="P96">
        <v>-0.83796394215065639</v>
      </c>
      <c r="Q96" s="49" t="e">
        <f>'VBD aprēķins - finansējums'!#REF!</f>
        <v>#REF!</v>
      </c>
      <c r="R96" s="48" t="e">
        <f t="shared" si="24"/>
        <v>#REF!</v>
      </c>
      <c r="S96" s="60">
        <f>Sheet1!B93*2</f>
        <v>1121205.340347294</v>
      </c>
      <c r="T96" s="69">
        <f t="shared" si="25"/>
        <v>39571.953188728025</v>
      </c>
      <c r="U96" s="69" t="e">
        <f t="shared" si="20"/>
        <v>#REF!</v>
      </c>
    </row>
    <row r="97" spans="1:21" x14ac:dyDescent="0.25">
      <c r="A97" s="50">
        <f t="shared" si="21"/>
        <v>0</v>
      </c>
      <c r="B97" s="6" t="s">
        <v>161</v>
      </c>
      <c r="C97" s="75" t="s">
        <v>162</v>
      </c>
      <c r="D97" s="59">
        <v>3034328.0593930245</v>
      </c>
      <c r="E97" s="63"/>
      <c r="F97" s="63">
        <f t="shared" si="15"/>
        <v>3034328.0593930245</v>
      </c>
      <c r="G97" s="52">
        <f t="shared" si="22"/>
        <v>3034328.0593930245</v>
      </c>
      <c r="H97" s="60">
        <v>5941</v>
      </c>
      <c r="I97" s="55">
        <f t="shared" si="23"/>
        <v>5941</v>
      </c>
      <c r="J97" s="61">
        <f t="shared" si="16"/>
        <v>510.7436558480095</v>
      </c>
      <c r="K97" s="61">
        <f t="shared" si="17"/>
        <v>-66.288364763799848</v>
      </c>
      <c r="L97" s="61">
        <f t="shared" si="18"/>
        <v>4394.1473030585812</v>
      </c>
      <c r="M97" s="61">
        <f t="shared" si="19"/>
        <v>26105629.12747103</v>
      </c>
      <c r="N97" s="79">
        <v>-6.0000000000000001E-3</v>
      </c>
      <c r="O97" s="49">
        <f t="shared" si="26"/>
        <v>0.2</v>
      </c>
      <c r="P97">
        <v>-0.87154036165426185</v>
      </c>
      <c r="Q97" s="49" t="e">
        <f>'VBD aprēķins - finansējums'!#REF!</f>
        <v>#REF!</v>
      </c>
      <c r="R97" s="48" t="e">
        <f t="shared" si="24"/>
        <v>#REF!</v>
      </c>
      <c r="S97" s="60">
        <f>Sheet1!B94*2</f>
        <v>1121205.340347294</v>
      </c>
      <c r="T97" s="69">
        <f t="shared" si="25"/>
        <v>39571.953188728025</v>
      </c>
      <c r="U97" s="69" t="e">
        <f t="shared" si="20"/>
        <v>#REF!</v>
      </c>
    </row>
    <row r="98" spans="1:21" x14ac:dyDescent="0.25">
      <c r="A98" s="50">
        <f t="shared" si="21"/>
        <v>0</v>
      </c>
      <c r="B98" s="6" t="s">
        <v>84</v>
      </c>
      <c r="C98" s="75" t="s">
        <v>85</v>
      </c>
      <c r="D98" s="59">
        <v>4547740.3354368424</v>
      </c>
      <c r="E98" s="63"/>
      <c r="F98" s="63">
        <f t="shared" si="15"/>
        <v>4547740.3354368424</v>
      </c>
      <c r="G98" s="52">
        <f t="shared" si="22"/>
        <v>4547740.3354368424</v>
      </c>
      <c r="H98" s="60">
        <v>9021</v>
      </c>
      <c r="I98" s="55">
        <f t="shared" si="23"/>
        <v>9021</v>
      </c>
      <c r="J98" s="61">
        <f t="shared" si="16"/>
        <v>504.12818262241905</v>
      </c>
      <c r="K98" s="61">
        <f t="shared" si="17"/>
        <v>-72.903837989390297</v>
      </c>
      <c r="L98" s="61">
        <f t="shared" si="18"/>
        <v>5314.9695935832679</v>
      </c>
      <c r="M98" s="61">
        <f t="shared" si="19"/>
        <v>47946340.703714661</v>
      </c>
      <c r="N98" s="79">
        <v>0.14000000000000001</v>
      </c>
      <c r="O98" s="49">
        <f t="shared" si="26"/>
        <v>0.15</v>
      </c>
      <c r="P98">
        <v>-0.9585187016403135</v>
      </c>
      <c r="Q98" s="49" t="e">
        <f>'VBD aprēķins - finansējums'!#REF!</f>
        <v>#REF!</v>
      </c>
      <c r="R98" s="48" t="e">
        <f t="shared" si="24"/>
        <v>#REF!</v>
      </c>
      <c r="S98" s="60">
        <f>Sheet1!B95*2</f>
        <v>1121205.340347294</v>
      </c>
      <c r="T98" s="69">
        <f t="shared" si="25"/>
        <v>29678.964891546017</v>
      </c>
      <c r="U98" s="69" t="e">
        <f t="shared" si="20"/>
        <v>#REF!</v>
      </c>
    </row>
    <row r="99" spans="1:21" x14ac:dyDescent="0.25">
      <c r="A99" s="50">
        <f t="shared" si="21"/>
        <v>0</v>
      </c>
      <c r="B99" s="6" t="s">
        <v>56</v>
      </c>
      <c r="C99" s="75" t="s">
        <v>57</v>
      </c>
      <c r="D99" s="59">
        <v>2242847.3186318334</v>
      </c>
      <c r="E99" s="63"/>
      <c r="F99" s="63">
        <f t="shared" si="15"/>
        <v>2242847.3186318334</v>
      </c>
      <c r="G99" s="52">
        <f t="shared" si="22"/>
        <v>2242847.3186318334</v>
      </c>
      <c r="H99" s="60">
        <v>4229</v>
      </c>
      <c r="I99" s="55">
        <f t="shared" si="23"/>
        <v>4229</v>
      </c>
      <c r="J99" s="61">
        <f t="shared" si="16"/>
        <v>530.34933048754635</v>
      </c>
      <c r="K99" s="61">
        <f t="shared" si="17"/>
        <v>-46.68269012426299</v>
      </c>
      <c r="L99" s="61">
        <f t="shared" si="18"/>
        <v>2179.2735572379611</v>
      </c>
      <c r="M99" s="61">
        <f t="shared" si="19"/>
        <v>9216147.8735593371</v>
      </c>
      <c r="N99" s="79">
        <v>1.218</v>
      </c>
      <c r="O99" s="49">
        <f t="shared" si="26"/>
        <v>0.1</v>
      </c>
      <c r="P99">
        <v>-0.61377058823017749</v>
      </c>
      <c r="Q99" s="49" t="e">
        <f>'VBD aprēķins - finansējums'!#REF!</f>
        <v>#REF!</v>
      </c>
      <c r="R99" s="48" t="e">
        <f t="shared" si="24"/>
        <v>#REF!</v>
      </c>
      <c r="S99" s="60">
        <f>Sheet1!B96*2</f>
        <v>1121205.340347294</v>
      </c>
      <c r="T99" s="69">
        <f t="shared" si="25"/>
        <v>19785.976594364012</v>
      </c>
      <c r="U99" s="69" t="e">
        <f t="shared" si="20"/>
        <v>#REF!</v>
      </c>
    </row>
    <row r="100" spans="1:21" x14ac:dyDescent="0.25">
      <c r="A100" s="50">
        <f t="shared" si="21"/>
        <v>0</v>
      </c>
      <c r="B100" s="6" t="s">
        <v>120</v>
      </c>
      <c r="C100" s="75" t="s">
        <v>121</v>
      </c>
      <c r="D100" s="59">
        <v>14683134.097871976</v>
      </c>
      <c r="E100" s="63"/>
      <c r="F100" s="63">
        <f t="shared" si="15"/>
        <v>14683134.097871976</v>
      </c>
      <c r="G100" s="52">
        <f t="shared" si="22"/>
        <v>14683134.097871976</v>
      </c>
      <c r="H100" s="60">
        <v>23352</v>
      </c>
      <c r="I100" s="55">
        <f t="shared" si="23"/>
        <v>23352</v>
      </c>
      <c r="J100" s="61">
        <f t="shared" si="16"/>
        <v>628.77415629804625</v>
      </c>
      <c r="K100" s="61">
        <f t="shared" si="17"/>
        <v>51.742135686236907</v>
      </c>
      <c r="L100" s="61">
        <f t="shared" si="18"/>
        <v>2677.2486053729508</v>
      </c>
      <c r="M100" s="61">
        <f t="shared" si="19"/>
        <v>62519109.432669148</v>
      </c>
      <c r="N100" s="79">
        <v>5.2999999999999999E-2</v>
      </c>
      <c r="O100" s="49">
        <f t="shared" si="26"/>
        <v>0.15</v>
      </c>
      <c r="P100">
        <v>0.68029072386129263</v>
      </c>
      <c r="Q100" s="49" t="e">
        <f>'VBD aprēķins - finansējums'!#REF!</f>
        <v>#REF!</v>
      </c>
      <c r="R100" s="48" t="e">
        <f t="shared" si="24"/>
        <v>#REF!</v>
      </c>
      <c r="S100" s="60">
        <f>Sheet1!B97*2</f>
        <v>1121205.340347294</v>
      </c>
      <c r="T100" s="69">
        <f t="shared" si="25"/>
        <v>29678.964891546017</v>
      </c>
      <c r="U100" s="69" t="e">
        <f t="shared" si="20"/>
        <v>#REF!</v>
      </c>
    </row>
    <row r="101" spans="1:21" x14ac:dyDescent="0.25">
      <c r="A101" s="50">
        <f t="shared" si="21"/>
        <v>0</v>
      </c>
      <c r="B101" s="6" t="s">
        <v>213</v>
      </c>
      <c r="C101" s="74" t="s">
        <v>214</v>
      </c>
      <c r="D101" s="59">
        <v>14906713.081659319</v>
      </c>
      <c r="E101" s="63"/>
      <c r="F101" s="63">
        <f t="shared" ref="F101:F124" si="27">D101+E101*$F$4</f>
        <v>14906713.081659319</v>
      </c>
      <c r="G101" s="52">
        <f t="shared" si="22"/>
        <v>14906713.081659319</v>
      </c>
      <c r="H101" s="60">
        <v>27772</v>
      </c>
      <c r="I101" s="55">
        <f t="shared" si="23"/>
        <v>27772</v>
      </c>
      <c r="J101" s="61">
        <f t="shared" si="16"/>
        <v>536.75331562938641</v>
      </c>
      <c r="K101" s="61">
        <f t="shared" si="17"/>
        <v>-40.278704982422937</v>
      </c>
      <c r="L101" s="61">
        <f t="shared" si="18"/>
        <v>1622.3740750610623</v>
      </c>
      <c r="M101" s="61">
        <f t="shared" si="19"/>
        <v>45056572.812595822</v>
      </c>
      <c r="N101" s="79">
        <v>0.59499999999999997</v>
      </c>
      <c r="O101" s="49">
        <f t="shared" si="26"/>
        <v>0.15</v>
      </c>
      <c r="P101">
        <v>-0.52957283276531852</v>
      </c>
      <c r="Q101" s="49" t="e">
        <f>'VBD aprēķins - finansējums'!#REF!</f>
        <v>#REF!</v>
      </c>
      <c r="R101" s="48" t="e">
        <f t="shared" si="24"/>
        <v>#REF!</v>
      </c>
      <c r="S101" s="60">
        <f>Sheet1!B98*2</f>
        <v>10099711.74805194</v>
      </c>
      <c r="T101" s="69">
        <f t="shared" si="25"/>
        <v>267345.31097784545</v>
      </c>
      <c r="U101" s="69" t="e">
        <f t="shared" ref="U101:U123" si="28">T101-S101/85*100*0.15*Q101</f>
        <v>#REF!</v>
      </c>
    </row>
    <row r="102" spans="1:21" x14ac:dyDescent="0.25">
      <c r="A102" s="50">
        <f t="shared" si="21"/>
        <v>0</v>
      </c>
      <c r="B102" s="6" t="s">
        <v>122</v>
      </c>
      <c r="C102" s="75" t="s">
        <v>123</v>
      </c>
      <c r="D102" s="59">
        <v>4133254.1262041</v>
      </c>
      <c r="E102" s="63"/>
      <c r="F102" s="63">
        <f t="shared" si="27"/>
        <v>4133254.1262041</v>
      </c>
      <c r="G102" s="52">
        <f t="shared" si="22"/>
        <v>4133254.1262041</v>
      </c>
      <c r="H102" s="60">
        <v>6226</v>
      </c>
      <c r="I102" s="55">
        <f t="shared" si="23"/>
        <v>6226</v>
      </c>
      <c r="J102" s="61">
        <f t="shared" si="16"/>
        <v>663.86992068809832</v>
      </c>
      <c r="K102" s="61">
        <f t="shared" si="17"/>
        <v>86.837900076288975</v>
      </c>
      <c r="L102" s="61">
        <f t="shared" si="18"/>
        <v>7540.8208896595488</v>
      </c>
      <c r="M102" s="61">
        <f t="shared" si="19"/>
        <v>46949150.859020352</v>
      </c>
      <c r="N102" s="79">
        <v>0.82399999999999995</v>
      </c>
      <c r="O102" s="49">
        <f t="shared" si="26"/>
        <v>0.15</v>
      </c>
      <c r="P102">
        <v>1.14171974384132</v>
      </c>
      <c r="Q102" s="49" t="e">
        <f>'VBD aprēķins - finansējums'!#REF!</f>
        <v>#REF!</v>
      </c>
      <c r="R102" s="48" t="e">
        <f t="shared" si="24"/>
        <v>#REF!</v>
      </c>
      <c r="S102" s="60">
        <f>Sheet1!B99*2</f>
        <v>1121205.340347294</v>
      </c>
      <c r="T102" s="69">
        <f t="shared" si="25"/>
        <v>29678.964891546017</v>
      </c>
      <c r="U102" s="69" t="e">
        <f t="shared" si="28"/>
        <v>#REF!</v>
      </c>
    </row>
    <row r="103" spans="1:21" x14ac:dyDescent="0.25">
      <c r="A103" s="50">
        <f t="shared" si="21"/>
        <v>0</v>
      </c>
      <c r="B103" s="6" t="s">
        <v>141</v>
      </c>
      <c r="C103" s="75" t="s">
        <v>142</v>
      </c>
      <c r="D103" s="59">
        <v>1411991.0773601762</v>
      </c>
      <c r="E103" s="63"/>
      <c r="F103" s="63">
        <f t="shared" si="27"/>
        <v>1411991.0773601762</v>
      </c>
      <c r="G103" s="52">
        <f t="shared" si="22"/>
        <v>1411991.0773601762</v>
      </c>
      <c r="H103" s="60">
        <v>2452</v>
      </c>
      <c r="I103" s="55">
        <f t="shared" si="23"/>
        <v>2452</v>
      </c>
      <c r="J103" s="61">
        <f t="shared" si="16"/>
        <v>575.85280479615676</v>
      </c>
      <c r="K103" s="68">
        <f t="shared" si="17"/>
        <v>-1.1792158156525829</v>
      </c>
      <c r="L103" s="61">
        <f t="shared" si="18"/>
        <v>1.3905499398851864</v>
      </c>
      <c r="M103" s="61">
        <f t="shared" si="19"/>
        <v>3409.628452598477</v>
      </c>
      <c r="N103" s="79">
        <v>0.70899999999999996</v>
      </c>
      <c r="O103" s="49">
        <f t="shared" si="26"/>
        <v>0.15</v>
      </c>
      <c r="P103">
        <v>-1.5503990513332505E-2</v>
      </c>
      <c r="Q103" s="49" t="e">
        <f>'VBD aprēķins - finansējums'!#REF!</f>
        <v>#REF!</v>
      </c>
      <c r="R103" s="48" t="e">
        <f t="shared" si="24"/>
        <v>#REF!</v>
      </c>
      <c r="S103" s="60">
        <f>Sheet1!B100*2</f>
        <v>1121205.340347294</v>
      </c>
      <c r="T103" s="69">
        <f t="shared" si="25"/>
        <v>29678.964891546017</v>
      </c>
      <c r="U103" s="69" t="e">
        <f t="shared" si="28"/>
        <v>#REF!</v>
      </c>
    </row>
    <row r="104" spans="1:21" x14ac:dyDescent="0.25">
      <c r="A104" s="50">
        <f t="shared" si="21"/>
        <v>0</v>
      </c>
      <c r="B104" s="6" t="s">
        <v>215</v>
      </c>
      <c r="C104" s="74" t="s">
        <v>216</v>
      </c>
      <c r="D104" s="59">
        <v>11002795.703853631</v>
      </c>
      <c r="E104" s="63"/>
      <c r="F104" s="63">
        <f t="shared" si="27"/>
        <v>11002795.703853631</v>
      </c>
      <c r="G104" s="52">
        <f t="shared" si="22"/>
        <v>11002795.703853631</v>
      </c>
      <c r="H104" s="60">
        <v>18178</v>
      </c>
      <c r="I104" s="55">
        <f t="shared" si="23"/>
        <v>18178</v>
      </c>
      <c r="J104" s="61">
        <f t="shared" si="16"/>
        <v>605.28087269521575</v>
      </c>
      <c r="K104" s="61">
        <f t="shared" si="17"/>
        <v>28.248852083406405</v>
      </c>
      <c r="L104" s="61">
        <f t="shared" si="18"/>
        <v>797.99764403017434</v>
      </c>
      <c r="M104" s="61">
        <f t="shared" si="19"/>
        <v>14506001.173180509</v>
      </c>
      <c r="N104" s="79">
        <v>0.129</v>
      </c>
      <c r="O104" s="49">
        <f t="shared" si="26"/>
        <v>0.15</v>
      </c>
      <c r="P104">
        <v>0.37140778549623821</v>
      </c>
      <c r="Q104" s="49" t="e">
        <f>'VBD aprēķins - finansējums'!#REF!</f>
        <v>#REF!</v>
      </c>
      <c r="R104" s="48" t="e">
        <f t="shared" si="24"/>
        <v>#REF!</v>
      </c>
      <c r="S104" s="60">
        <f>Sheet1!B101*2</f>
        <v>10099711.74805194</v>
      </c>
      <c r="T104" s="69">
        <f t="shared" si="25"/>
        <v>267345.31097784545</v>
      </c>
      <c r="U104" s="69" t="e">
        <f t="shared" si="28"/>
        <v>#REF!</v>
      </c>
    </row>
    <row r="105" spans="1:21" x14ac:dyDescent="0.25">
      <c r="A105" s="50">
        <f t="shared" si="21"/>
        <v>0</v>
      </c>
      <c r="B105" s="6" t="s">
        <v>8</v>
      </c>
      <c r="C105" s="75" t="s">
        <v>9</v>
      </c>
      <c r="D105" s="59">
        <v>2068602.2393183368</v>
      </c>
      <c r="E105" s="63"/>
      <c r="F105" s="63">
        <f t="shared" si="27"/>
        <v>2068602.2393183368</v>
      </c>
      <c r="G105" s="52">
        <f t="shared" si="22"/>
        <v>2068602.2393183368</v>
      </c>
      <c r="H105" s="60">
        <v>3942</v>
      </c>
      <c r="I105" s="55">
        <f t="shared" si="23"/>
        <v>3942</v>
      </c>
      <c r="J105" s="61">
        <f t="shared" si="16"/>
        <v>524.75957364747251</v>
      </c>
      <c r="K105" s="61">
        <f t="shared" si="17"/>
        <v>-52.272446964336837</v>
      </c>
      <c r="L105" s="61">
        <f t="shared" si="18"/>
        <v>2732.4087116394076</v>
      </c>
      <c r="M105" s="61">
        <f t="shared" si="19"/>
        <v>10771155.141282545</v>
      </c>
      <c r="N105" s="79">
        <v>-0.879</v>
      </c>
      <c r="O105" s="49">
        <f t="shared" si="26"/>
        <v>0.2</v>
      </c>
      <c r="P105">
        <v>-0.68726310407841562</v>
      </c>
      <c r="Q105" s="49" t="e">
        <f>'VBD aprēķins - finansējums'!#REF!</f>
        <v>#REF!</v>
      </c>
      <c r="R105" s="48" t="e">
        <f t="shared" si="24"/>
        <v>#REF!</v>
      </c>
      <c r="S105" s="60">
        <f>Sheet1!B102*2</f>
        <v>1121205.340347294</v>
      </c>
      <c r="T105" s="69">
        <f t="shared" si="25"/>
        <v>39571.953188728025</v>
      </c>
      <c r="U105" s="69" t="e">
        <f t="shared" si="28"/>
        <v>#REF!</v>
      </c>
    </row>
    <row r="106" spans="1:21" x14ac:dyDescent="0.25">
      <c r="A106" s="50">
        <f t="shared" si="21"/>
        <v>0</v>
      </c>
      <c r="B106" s="6" t="s">
        <v>62</v>
      </c>
      <c r="C106" s="75" t="s">
        <v>63</v>
      </c>
      <c r="D106" s="59">
        <v>3141896.8940196508</v>
      </c>
      <c r="E106" s="63"/>
      <c r="F106" s="63">
        <f t="shared" si="27"/>
        <v>3141896.8940196508</v>
      </c>
      <c r="G106" s="52">
        <f t="shared" si="22"/>
        <v>3141896.8940196508</v>
      </c>
      <c r="H106" s="60">
        <v>5782</v>
      </c>
      <c r="I106" s="55">
        <f t="shared" si="23"/>
        <v>5782</v>
      </c>
      <c r="J106" s="61">
        <f t="shared" si="16"/>
        <v>543.39275233823082</v>
      </c>
      <c r="K106" s="61">
        <f t="shared" si="17"/>
        <v>-33.639268273578523</v>
      </c>
      <c r="L106" s="61">
        <f t="shared" si="18"/>
        <v>1131.6003699817866</v>
      </c>
      <c r="M106" s="61">
        <f t="shared" si="19"/>
        <v>6542913.3392346902</v>
      </c>
      <c r="N106" s="79">
        <v>0.129</v>
      </c>
      <c r="O106" s="49">
        <f t="shared" si="26"/>
        <v>0.15</v>
      </c>
      <c r="P106">
        <v>-0.4422794277910736</v>
      </c>
      <c r="Q106" s="49" t="e">
        <f>'VBD aprēķins - finansējums'!#REF!</f>
        <v>#REF!</v>
      </c>
      <c r="R106" s="48" t="e">
        <f t="shared" si="24"/>
        <v>#REF!</v>
      </c>
      <c r="S106" s="60">
        <f>Sheet1!B103*2</f>
        <v>1121205.340347294</v>
      </c>
      <c r="T106" s="69">
        <f t="shared" si="25"/>
        <v>29678.964891546017</v>
      </c>
      <c r="U106" s="69" t="e">
        <f t="shared" si="28"/>
        <v>#REF!</v>
      </c>
    </row>
    <row r="107" spans="1:21" x14ac:dyDescent="0.25">
      <c r="A107" s="50">
        <f t="shared" si="21"/>
        <v>0</v>
      </c>
      <c r="B107" s="6" t="s">
        <v>217</v>
      </c>
      <c r="C107" s="74" t="s">
        <v>218</v>
      </c>
      <c r="D107" s="59">
        <v>7433316.4983303184</v>
      </c>
      <c r="E107" s="63"/>
      <c r="F107" s="63">
        <f t="shared" si="27"/>
        <v>7433316.4983303184</v>
      </c>
      <c r="G107" s="52">
        <f t="shared" si="22"/>
        <v>7433316.4983303184</v>
      </c>
      <c r="H107" s="60">
        <v>13917</v>
      </c>
      <c r="I107" s="55">
        <f t="shared" si="23"/>
        <v>13917</v>
      </c>
      <c r="J107" s="61">
        <f t="shared" si="16"/>
        <v>534.11773358700282</v>
      </c>
      <c r="K107" s="61">
        <f t="shared" si="17"/>
        <v>-42.914287024806526</v>
      </c>
      <c r="L107" s="61">
        <f t="shared" si="18"/>
        <v>1841.6360308474777</v>
      </c>
      <c r="M107" s="61">
        <f t="shared" si="19"/>
        <v>25630048.641304348</v>
      </c>
      <c r="N107" s="79">
        <v>1.7050000000000001</v>
      </c>
      <c r="O107" s="49">
        <f t="shared" si="26"/>
        <v>0.1</v>
      </c>
      <c r="P107">
        <v>-0.56422470771461386</v>
      </c>
      <c r="Q107" s="49" t="e">
        <f>'VBD aprēķins - finansējums'!#REF!</f>
        <v>#REF!</v>
      </c>
      <c r="R107" s="48" t="e">
        <f t="shared" si="24"/>
        <v>#REF!</v>
      </c>
      <c r="S107" s="60">
        <f>Sheet1!B104*2</f>
        <v>10099711.74805194</v>
      </c>
      <c r="T107" s="69">
        <f t="shared" si="25"/>
        <v>178230.20731856365</v>
      </c>
      <c r="U107" s="69" t="e">
        <f t="shared" si="28"/>
        <v>#REF!</v>
      </c>
    </row>
    <row r="108" spans="1:21" x14ac:dyDescent="0.25">
      <c r="A108" s="50">
        <f t="shared" si="21"/>
        <v>0</v>
      </c>
      <c r="B108" s="6" t="s">
        <v>143</v>
      </c>
      <c r="C108" s="75" t="s">
        <v>144</v>
      </c>
      <c r="D108" s="59">
        <v>7403828.1299412381</v>
      </c>
      <c r="E108" s="63"/>
      <c r="F108" s="63">
        <f t="shared" si="27"/>
        <v>7403828.1299412381</v>
      </c>
      <c r="G108" s="52">
        <f t="shared" si="22"/>
        <v>7403828.1299412381</v>
      </c>
      <c r="H108" s="60">
        <v>10372</v>
      </c>
      <c r="I108" s="55">
        <f t="shared" si="23"/>
        <v>10372</v>
      </c>
      <c r="J108" s="61">
        <f t="shared" si="16"/>
        <v>713.82839663914751</v>
      </c>
      <c r="K108" s="61">
        <f t="shared" si="17"/>
        <v>136.79637602733817</v>
      </c>
      <c r="L108" s="61">
        <f t="shared" si="18"/>
        <v>18713.248494212901</v>
      </c>
      <c r="M108" s="61">
        <f t="shared" si="19"/>
        <v>194093813.38197622</v>
      </c>
      <c r="N108" s="79">
        <v>-0.57399999999999995</v>
      </c>
      <c r="O108" s="49">
        <f t="shared" si="26"/>
        <v>0.2</v>
      </c>
      <c r="P108">
        <v>1.798559422316099</v>
      </c>
      <c r="Q108" s="49" t="e">
        <f>'VBD aprēķins - finansējums'!#REF!</f>
        <v>#REF!</v>
      </c>
      <c r="R108" s="48" t="e">
        <f t="shared" si="24"/>
        <v>#REF!</v>
      </c>
      <c r="S108" s="60">
        <f>Sheet1!B105*2</f>
        <v>1121205.340347294</v>
      </c>
      <c r="T108" s="69">
        <f t="shared" si="25"/>
        <v>39571.953188728025</v>
      </c>
      <c r="U108" s="69" t="e">
        <f t="shared" si="28"/>
        <v>#REF!</v>
      </c>
    </row>
    <row r="109" spans="1:21" x14ac:dyDescent="0.25">
      <c r="A109" s="50">
        <f t="shared" si="21"/>
        <v>0</v>
      </c>
      <c r="B109" s="6" t="s">
        <v>156</v>
      </c>
      <c r="C109" s="75" t="s">
        <v>157</v>
      </c>
      <c r="D109" s="59">
        <v>2061329.3943829203</v>
      </c>
      <c r="E109" s="63"/>
      <c r="F109" s="63">
        <f t="shared" si="27"/>
        <v>2061329.3943829203</v>
      </c>
      <c r="G109" s="52">
        <f t="shared" si="22"/>
        <v>2061329.3943829203</v>
      </c>
      <c r="H109" s="60">
        <v>4006</v>
      </c>
      <c r="I109" s="55">
        <f t="shared" si="23"/>
        <v>4006</v>
      </c>
      <c r="J109" s="61">
        <f t="shared" si="16"/>
        <v>514.56050783397916</v>
      </c>
      <c r="K109" s="61">
        <f t="shared" si="17"/>
        <v>-62.471512777830185</v>
      </c>
      <c r="L109" s="61">
        <f t="shared" si="18"/>
        <v>3902.6899087505999</v>
      </c>
      <c r="M109" s="61">
        <f t="shared" si="19"/>
        <v>15634175.774454903</v>
      </c>
      <c r="N109" s="79">
        <v>-6.0999999999999999E-2</v>
      </c>
      <c r="O109" s="49">
        <f t="shared" si="26"/>
        <v>0.2</v>
      </c>
      <c r="P109">
        <v>-0.82135748910813722</v>
      </c>
      <c r="Q109" s="49" t="e">
        <f>'VBD aprēķins - finansējums'!#REF!</f>
        <v>#REF!</v>
      </c>
      <c r="R109" s="48" t="e">
        <f t="shared" si="24"/>
        <v>#REF!</v>
      </c>
      <c r="S109" s="60">
        <f>Sheet1!B106*2</f>
        <v>1121205.340347294</v>
      </c>
      <c r="T109" s="69">
        <f t="shared" si="25"/>
        <v>39571.953188728025</v>
      </c>
      <c r="U109" s="69" t="e">
        <f t="shared" si="28"/>
        <v>#REF!</v>
      </c>
    </row>
    <row r="110" spans="1:21" x14ac:dyDescent="0.25">
      <c r="A110" s="50">
        <f t="shared" si="21"/>
        <v>0</v>
      </c>
      <c r="B110" s="6" t="s">
        <v>219</v>
      </c>
      <c r="C110" s="74" t="s">
        <v>220</v>
      </c>
      <c r="D110" s="59">
        <v>17757371.324828919</v>
      </c>
      <c r="E110" s="63"/>
      <c r="F110" s="63">
        <f t="shared" si="27"/>
        <v>17757371.324828919</v>
      </c>
      <c r="G110" s="52">
        <f t="shared" si="22"/>
        <v>17757371.324828919</v>
      </c>
      <c r="H110" s="60">
        <v>33397</v>
      </c>
      <c r="I110" s="55">
        <f t="shared" si="23"/>
        <v>33397</v>
      </c>
      <c r="J110" s="61">
        <f t="shared" si="16"/>
        <v>531.70558208308887</v>
      </c>
      <c r="K110" s="61">
        <f t="shared" si="17"/>
        <v>-45.326438528720473</v>
      </c>
      <c r="L110" s="61">
        <f t="shared" si="18"/>
        <v>2054.4860296978759</v>
      </c>
      <c r="M110" s="61">
        <f t="shared" si="19"/>
        <v>68613669.933819965</v>
      </c>
      <c r="N110" s="79">
        <v>-3.4000000000000002E-2</v>
      </c>
      <c r="O110" s="49">
        <f t="shared" si="26"/>
        <v>0.2</v>
      </c>
      <c r="P110">
        <v>-0.59593898218158781</v>
      </c>
      <c r="Q110" s="49" t="e">
        <f>'VBD aprēķins - finansējums'!#REF!</f>
        <v>#REF!</v>
      </c>
      <c r="R110" s="48" t="e">
        <f t="shared" si="24"/>
        <v>#REF!</v>
      </c>
      <c r="S110" s="60">
        <f>Sheet1!B107*2</f>
        <v>10099711.74805194</v>
      </c>
      <c r="T110" s="69">
        <f t="shared" si="25"/>
        <v>356460.41463712731</v>
      </c>
      <c r="U110" s="69" t="e">
        <f t="shared" si="28"/>
        <v>#REF!</v>
      </c>
    </row>
    <row r="111" spans="1:21" x14ac:dyDescent="0.25">
      <c r="A111" s="50">
        <f t="shared" si="21"/>
        <v>0</v>
      </c>
      <c r="B111" s="6" t="s">
        <v>42</v>
      </c>
      <c r="C111" s="75" t="s">
        <v>43</v>
      </c>
      <c r="D111" s="59">
        <v>2006287.7617234648</v>
      </c>
      <c r="E111" s="63"/>
      <c r="F111" s="63">
        <f t="shared" si="27"/>
        <v>2006287.7617234648</v>
      </c>
      <c r="G111" s="52">
        <f t="shared" si="22"/>
        <v>2006287.7617234648</v>
      </c>
      <c r="H111" s="60">
        <v>3924</v>
      </c>
      <c r="I111" s="55">
        <f t="shared" si="23"/>
        <v>3924</v>
      </c>
      <c r="J111" s="61">
        <f t="shared" si="16"/>
        <v>511.28638168284016</v>
      </c>
      <c r="K111" s="61">
        <f t="shared" si="17"/>
        <v>-65.745638928969186</v>
      </c>
      <c r="L111" s="61">
        <f t="shared" si="18"/>
        <v>4322.489038178388</v>
      </c>
      <c r="M111" s="61">
        <f t="shared" si="19"/>
        <v>16961446.985811993</v>
      </c>
      <c r="N111" s="79">
        <v>0.24299999999999999</v>
      </c>
      <c r="O111" s="49">
        <f t="shared" si="26"/>
        <v>0.15</v>
      </c>
      <c r="P111">
        <v>-0.86440475841449493</v>
      </c>
      <c r="Q111" s="49" t="e">
        <f>'VBD aprēķins - finansējums'!#REF!</f>
        <v>#REF!</v>
      </c>
      <c r="R111" s="48" t="e">
        <f t="shared" si="24"/>
        <v>#REF!</v>
      </c>
      <c r="S111" s="60">
        <f>Sheet1!B108*2</f>
        <v>1121205.340347294</v>
      </c>
      <c r="T111" s="69">
        <f t="shared" si="25"/>
        <v>29678.964891546017</v>
      </c>
      <c r="U111" s="69" t="e">
        <f t="shared" si="28"/>
        <v>#REF!</v>
      </c>
    </row>
    <row r="112" spans="1:21" x14ac:dyDescent="0.25">
      <c r="A112" s="50">
        <f t="shared" si="21"/>
        <v>0</v>
      </c>
      <c r="B112" s="6" t="s">
        <v>221</v>
      </c>
      <c r="C112" s="74" t="s">
        <v>222</v>
      </c>
      <c r="D112" s="59">
        <v>17813728.645472415</v>
      </c>
      <c r="E112" s="63"/>
      <c r="F112" s="63">
        <f t="shared" si="27"/>
        <v>17813728.645472415</v>
      </c>
      <c r="G112" s="52">
        <f t="shared" si="22"/>
        <v>17813728.645472415</v>
      </c>
      <c r="H112" s="60">
        <v>32455</v>
      </c>
      <c r="I112" s="55">
        <f t="shared" si="23"/>
        <v>32455</v>
      </c>
      <c r="J112" s="61">
        <f t="shared" si="16"/>
        <v>548.87470791780663</v>
      </c>
      <c r="K112" s="61">
        <f t="shared" si="17"/>
        <v>-28.157312694002712</v>
      </c>
      <c r="L112" s="61">
        <f t="shared" si="18"/>
        <v>792.8342581478463</v>
      </c>
      <c r="M112" s="61">
        <f t="shared" si="19"/>
        <v>25731435.848188352</v>
      </c>
      <c r="N112" s="79">
        <v>-1.27</v>
      </c>
      <c r="O112" s="49">
        <f t="shared" si="26"/>
        <v>0.25</v>
      </c>
      <c r="P112">
        <v>-0.37020425192242357</v>
      </c>
      <c r="Q112" s="49" t="e">
        <f>'VBD aprēķins - finansējums'!#REF!</f>
        <v>#REF!</v>
      </c>
      <c r="R112" s="48" t="e">
        <f t="shared" si="24"/>
        <v>#REF!</v>
      </c>
      <c r="S112" s="60">
        <f>Sheet1!B109*2</f>
        <v>10099711.74805194</v>
      </c>
      <c r="T112" s="69">
        <f t="shared" si="25"/>
        <v>445575.51829640911</v>
      </c>
      <c r="U112" s="69" t="e">
        <f t="shared" si="28"/>
        <v>#REF!</v>
      </c>
    </row>
    <row r="113" spans="1:21" x14ac:dyDescent="0.25">
      <c r="A113" s="50">
        <f t="shared" si="21"/>
        <v>0</v>
      </c>
      <c r="B113" s="6" t="s">
        <v>80</v>
      </c>
      <c r="C113" s="75" t="s">
        <v>81</v>
      </c>
      <c r="D113" s="59">
        <v>1556082.9479295113</v>
      </c>
      <c r="E113" s="63"/>
      <c r="F113" s="63">
        <f t="shared" si="27"/>
        <v>1556082.9479295113</v>
      </c>
      <c r="G113" s="52">
        <f t="shared" si="22"/>
        <v>1556082.9479295113</v>
      </c>
      <c r="H113" s="60">
        <v>2850</v>
      </c>
      <c r="I113" s="55">
        <f t="shared" si="23"/>
        <v>2850</v>
      </c>
      <c r="J113" s="61">
        <f t="shared" si="16"/>
        <v>545.99401681737243</v>
      </c>
      <c r="K113" s="61">
        <f t="shared" si="17"/>
        <v>-31.038003794436918</v>
      </c>
      <c r="L113" s="61">
        <f t="shared" si="18"/>
        <v>963.35767954348046</v>
      </c>
      <c r="M113" s="61">
        <f t="shared" si="19"/>
        <v>2745569.3866989193</v>
      </c>
      <c r="N113" s="79">
        <v>-0.14399999999999999</v>
      </c>
      <c r="O113" s="49">
        <f t="shared" si="26"/>
        <v>0.2</v>
      </c>
      <c r="P113">
        <v>-0.40807875029680046</v>
      </c>
      <c r="Q113" s="49" t="e">
        <f>'VBD aprēķins - finansējums'!#REF!</f>
        <v>#REF!</v>
      </c>
      <c r="R113" s="48" t="e">
        <f t="shared" si="24"/>
        <v>#REF!</v>
      </c>
      <c r="S113" s="60">
        <f>Sheet1!B110*2</f>
        <v>1121205.340347294</v>
      </c>
      <c r="T113" s="69">
        <f t="shared" si="25"/>
        <v>39571.953188728025</v>
      </c>
      <c r="U113" s="69" t="e">
        <f t="shared" si="28"/>
        <v>#REF!</v>
      </c>
    </row>
    <row r="114" spans="1:21" x14ac:dyDescent="0.25">
      <c r="A114" s="50">
        <f t="shared" si="21"/>
        <v>0</v>
      </c>
      <c r="B114" s="6" t="s">
        <v>223</v>
      </c>
      <c r="C114" s="74" t="s">
        <v>224</v>
      </c>
      <c r="D114" s="59">
        <v>5168045.256612476</v>
      </c>
      <c r="E114" s="63"/>
      <c r="F114" s="63">
        <f t="shared" si="27"/>
        <v>5168045.256612476</v>
      </c>
      <c r="G114" s="52">
        <f t="shared" si="22"/>
        <v>5168045.256612476</v>
      </c>
      <c r="H114" s="60">
        <v>10109</v>
      </c>
      <c r="I114" s="55">
        <f t="shared" si="23"/>
        <v>10109</v>
      </c>
      <c r="J114" s="61">
        <f t="shared" si="16"/>
        <v>511.23209581684398</v>
      </c>
      <c r="K114" s="61">
        <f t="shared" si="17"/>
        <v>-65.799924794965364</v>
      </c>
      <c r="L114" s="61">
        <f t="shared" si="18"/>
        <v>4329.6301030230979</v>
      </c>
      <c r="M114" s="61">
        <f t="shared" si="19"/>
        <v>43768230.711460494</v>
      </c>
      <c r="N114" s="79">
        <v>0.20300000000000001</v>
      </c>
      <c r="O114" s="49">
        <f t="shared" si="26"/>
        <v>0.15</v>
      </c>
      <c r="P114">
        <v>-0.86511849337313518</v>
      </c>
      <c r="Q114" s="49" t="e">
        <f>'VBD aprēķins - finansējums'!#REF!</f>
        <v>#REF!</v>
      </c>
      <c r="R114" s="48" t="e">
        <f t="shared" si="24"/>
        <v>#REF!</v>
      </c>
      <c r="S114" s="60">
        <f>Sheet1!B111*2</f>
        <v>10099711.74805194</v>
      </c>
      <c r="T114" s="69">
        <f t="shared" si="25"/>
        <v>267345.31097784545</v>
      </c>
      <c r="U114" s="69" t="e">
        <f t="shared" si="28"/>
        <v>#REF!</v>
      </c>
    </row>
    <row r="115" spans="1:21" x14ac:dyDescent="0.25">
      <c r="A115" s="50">
        <f t="shared" si="21"/>
        <v>0</v>
      </c>
      <c r="B115" s="6" t="s">
        <v>96</v>
      </c>
      <c r="C115" s="75" t="s">
        <v>97</v>
      </c>
      <c r="D115" s="59">
        <v>2000783.2290518892</v>
      </c>
      <c r="E115" s="63"/>
      <c r="F115" s="63">
        <f t="shared" si="27"/>
        <v>2000783.2290518892</v>
      </c>
      <c r="G115" s="52">
        <f t="shared" si="22"/>
        <v>2000783.2290518892</v>
      </c>
      <c r="H115" s="60">
        <v>3783</v>
      </c>
      <c r="I115" s="55">
        <f t="shared" si="23"/>
        <v>3783</v>
      </c>
      <c r="J115" s="61">
        <f t="shared" si="16"/>
        <v>528.88798018818113</v>
      </c>
      <c r="K115" s="61">
        <f t="shared" si="17"/>
        <v>-48.144040423628212</v>
      </c>
      <c r="L115" s="61">
        <f t="shared" si="18"/>
        <v>2317.8486283119473</v>
      </c>
      <c r="M115" s="61">
        <f t="shared" si="19"/>
        <v>8768421.3609040976</v>
      </c>
      <c r="N115" s="79">
        <v>-1.8049999999999999</v>
      </c>
      <c r="O115" s="49">
        <f t="shared" si="26"/>
        <v>0.25</v>
      </c>
      <c r="P115">
        <v>-0.63298400182018755</v>
      </c>
      <c r="Q115" s="49" t="e">
        <f>'VBD aprēķins - finansējums'!#REF!</f>
        <v>#REF!</v>
      </c>
      <c r="R115" s="48" t="e">
        <f t="shared" si="24"/>
        <v>#REF!</v>
      </c>
      <c r="S115" s="60">
        <f>Sheet1!B112*2</f>
        <v>1121205.340347294</v>
      </c>
      <c r="T115" s="69">
        <f t="shared" si="25"/>
        <v>49464.941485910029</v>
      </c>
      <c r="U115" s="69" t="e">
        <f t="shared" si="28"/>
        <v>#REF!</v>
      </c>
    </row>
    <row r="116" spans="1:21" x14ac:dyDescent="0.25">
      <c r="A116" s="50">
        <f t="shared" si="21"/>
        <v>0</v>
      </c>
      <c r="B116" s="6" t="s">
        <v>108</v>
      </c>
      <c r="C116" s="75" t="s">
        <v>109</v>
      </c>
      <c r="D116" s="59">
        <v>1164240.2696250859</v>
      </c>
      <c r="E116" s="63"/>
      <c r="F116" s="63">
        <f t="shared" si="27"/>
        <v>1164240.2696250859</v>
      </c>
      <c r="G116" s="52">
        <f t="shared" si="22"/>
        <v>1164240.2696250859</v>
      </c>
      <c r="H116" s="60">
        <v>2268</v>
      </c>
      <c r="I116" s="55">
        <f t="shared" si="23"/>
        <v>2268</v>
      </c>
      <c r="J116" s="61">
        <f t="shared" si="16"/>
        <v>513.33345221564628</v>
      </c>
      <c r="K116" s="61">
        <f t="shared" si="17"/>
        <v>-63.698568396163068</v>
      </c>
      <c r="L116" s="61">
        <f t="shared" si="18"/>
        <v>4057.5076157206645</v>
      </c>
      <c r="M116" s="61">
        <f t="shared" si="19"/>
        <v>9202427.2724544667</v>
      </c>
      <c r="N116" s="79">
        <v>-1.4930000000000001</v>
      </c>
      <c r="O116" s="49">
        <f t="shared" si="26"/>
        <v>0.25</v>
      </c>
      <c r="P116">
        <v>-0.83749046359291068</v>
      </c>
      <c r="Q116" s="49" t="e">
        <f>'VBD aprēķins - finansējums'!#REF!</f>
        <v>#REF!</v>
      </c>
      <c r="R116" s="48" t="e">
        <f t="shared" si="24"/>
        <v>#REF!</v>
      </c>
      <c r="S116" s="60">
        <f>Sheet1!B113*2</f>
        <v>1121205.340347294</v>
      </c>
      <c r="T116" s="69">
        <f t="shared" si="25"/>
        <v>49464.941485910029</v>
      </c>
      <c r="U116" s="69" t="e">
        <f t="shared" si="28"/>
        <v>#REF!</v>
      </c>
    </row>
    <row r="117" spans="1:21" x14ac:dyDescent="0.25">
      <c r="A117" s="50">
        <f t="shared" si="21"/>
        <v>0</v>
      </c>
      <c r="B117" s="6" t="s">
        <v>34</v>
      </c>
      <c r="C117" s="75" t="s">
        <v>35</v>
      </c>
      <c r="D117" s="59">
        <v>2318773.973210468</v>
      </c>
      <c r="E117" s="63"/>
      <c r="F117" s="63">
        <f t="shared" si="27"/>
        <v>2318773.973210468</v>
      </c>
      <c r="G117" s="52">
        <f t="shared" si="22"/>
        <v>2318773.973210468</v>
      </c>
      <c r="H117" s="60">
        <v>4547</v>
      </c>
      <c r="I117" s="55">
        <f t="shared" si="23"/>
        <v>4547</v>
      </c>
      <c r="J117" s="61">
        <f t="shared" si="16"/>
        <v>509.95688876412316</v>
      </c>
      <c r="K117" s="61">
        <f t="shared" si="17"/>
        <v>-67.07513184768618</v>
      </c>
      <c r="L117" s="61">
        <f t="shared" si="18"/>
        <v>4499.0733123844848</v>
      </c>
      <c r="M117" s="61">
        <f t="shared" si="19"/>
        <v>20457286.351412252</v>
      </c>
      <c r="N117" s="79">
        <v>-0.154</v>
      </c>
      <c r="O117" s="49">
        <f t="shared" si="26"/>
        <v>0.2</v>
      </c>
      <c r="P117">
        <v>-0.8818845490734456</v>
      </c>
      <c r="Q117" s="49" t="e">
        <f>'VBD aprēķins - finansējums'!#REF!</f>
        <v>#REF!</v>
      </c>
      <c r="R117" s="48" t="e">
        <f t="shared" si="24"/>
        <v>#REF!</v>
      </c>
      <c r="S117" s="60">
        <f>Sheet1!B114*2</f>
        <v>1121205.340347294</v>
      </c>
      <c r="T117" s="69">
        <f t="shared" si="25"/>
        <v>39571.953188728025</v>
      </c>
      <c r="U117" s="69" t="e">
        <f t="shared" si="28"/>
        <v>#REF!</v>
      </c>
    </row>
    <row r="118" spans="1:21" x14ac:dyDescent="0.25">
      <c r="A118" s="50">
        <f t="shared" si="21"/>
        <v>0</v>
      </c>
      <c r="B118" s="6" t="s">
        <v>21</v>
      </c>
      <c r="C118" s="75" t="s">
        <v>22</v>
      </c>
      <c r="D118" s="59">
        <v>4949784.347212824</v>
      </c>
      <c r="E118" s="63"/>
      <c r="F118" s="63">
        <f t="shared" si="27"/>
        <v>4949784.347212824</v>
      </c>
      <c r="G118" s="52">
        <f t="shared" si="22"/>
        <v>4949784.347212824</v>
      </c>
      <c r="H118" s="60">
        <v>9414</v>
      </c>
      <c r="I118" s="55">
        <f t="shared" si="23"/>
        <v>9414</v>
      </c>
      <c r="J118" s="61">
        <f t="shared" si="16"/>
        <v>525.78971183480178</v>
      </c>
      <c r="K118" s="61">
        <f t="shared" si="17"/>
        <v>-51.242308777007565</v>
      </c>
      <c r="L118" s="61">
        <f t="shared" si="18"/>
        <v>2625.7742087981865</v>
      </c>
      <c r="M118" s="61">
        <f t="shared" si="19"/>
        <v>24719038.401626129</v>
      </c>
      <c r="N118" s="79">
        <v>-0.03</v>
      </c>
      <c r="O118" s="49">
        <f t="shared" si="26"/>
        <v>0.2</v>
      </c>
      <c r="P118">
        <v>-0.67371914336166072</v>
      </c>
      <c r="Q118" s="49" t="e">
        <f>'VBD aprēķins - finansējums'!#REF!</f>
        <v>#REF!</v>
      </c>
      <c r="R118" s="48" t="e">
        <f t="shared" si="24"/>
        <v>#REF!</v>
      </c>
      <c r="S118" s="60">
        <f>Sheet1!B115*2</f>
        <v>1121205.340347294</v>
      </c>
      <c r="T118" s="69">
        <f t="shared" si="25"/>
        <v>39571.953188728025</v>
      </c>
      <c r="U118" s="69" t="e">
        <f t="shared" si="28"/>
        <v>#REF!</v>
      </c>
    </row>
    <row r="119" spans="1:21" x14ac:dyDescent="0.25">
      <c r="A119" s="50">
        <f t="shared" si="21"/>
        <v>0</v>
      </c>
      <c r="B119" s="6" t="s">
        <v>169</v>
      </c>
      <c r="C119" s="75" t="s">
        <v>170</v>
      </c>
      <c r="D119" s="59">
        <v>7030380.4873344703</v>
      </c>
      <c r="E119" s="63"/>
      <c r="F119" s="63">
        <f t="shared" si="27"/>
        <v>7030380.4873344703</v>
      </c>
      <c r="G119" s="52">
        <f t="shared" si="22"/>
        <v>7030380.4873344703</v>
      </c>
      <c r="H119" s="60">
        <v>13171</v>
      </c>
      <c r="I119" s="55">
        <f t="shared" si="23"/>
        <v>13171</v>
      </c>
      <c r="J119" s="61">
        <f t="shared" si="16"/>
        <v>533.77727487164759</v>
      </c>
      <c r="K119" s="61">
        <f t="shared" si="17"/>
        <v>-43.254745740161752</v>
      </c>
      <c r="L119" s="61">
        <f t="shared" si="18"/>
        <v>1870.9730290460413</v>
      </c>
      <c r="M119" s="61">
        <f t="shared" si="19"/>
        <v>24642585.76556541</v>
      </c>
      <c r="N119" s="79">
        <v>0.17599999999999999</v>
      </c>
      <c r="O119" s="49">
        <f t="shared" si="26"/>
        <v>0.15</v>
      </c>
      <c r="P119">
        <v>-0.5687009610203988</v>
      </c>
      <c r="Q119" s="49" t="e">
        <f>'VBD aprēķins - finansējums'!#REF!</f>
        <v>#REF!</v>
      </c>
      <c r="R119" s="48" t="e">
        <f t="shared" si="24"/>
        <v>#REF!</v>
      </c>
      <c r="S119" s="60">
        <f>Sheet1!B116*2</f>
        <v>1121205.340347294</v>
      </c>
      <c r="T119" s="69">
        <f t="shared" si="25"/>
        <v>29678.964891546017</v>
      </c>
      <c r="U119" s="69" t="e">
        <f t="shared" si="28"/>
        <v>#REF!</v>
      </c>
    </row>
    <row r="120" spans="1:21" x14ac:dyDescent="0.25">
      <c r="A120" s="50">
        <f t="shared" si="21"/>
        <v>0</v>
      </c>
      <c r="B120" s="6" t="s">
        <v>52</v>
      </c>
      <c r="C120" s="75" t="s">
        <v>53</v>
      </c>
      <c r="D120" s="59">
        <v>2309276.6919753319</v>
      </c>
      <c r="E120" s="63"/>
      <c r="F120" s="63">
        <f t="shared" si="27"/>
        <v>2309276.6919753319</v>
      </c>
      <c r="G120" s="52">
        <f t="shared" si="22"/>
        <v>2309276.6919753319</v>
      </c>
      <c r="H120" s="60">
        <v>4375</v>
      </c>
      <c r="I120" s="55">
        <f t="shared" si="23"/>
        <v>4375</v>
      </c>
      <c r="J120" s="61">
        <f t="shared" si="16"/>
        <v>527.83467245150439</v>
      </c>
      <c r="K120" s="61">
        <f t="shared" si="17"/>
        <v>-49.197348160304955</v>
      </c>
      <c r="L120" s="61">
        <f t="shared" si="18"/>
        <v>2420.3790660062614</v>
      </c>
      <c r="M120" s="61">
        <f t="shared" si="19"/>
        <v>10589158.413777394</v>
      </c>
      <c r="N120" s="79">
        <v>-0.84699999999999998</v>
      </c>
      <c r="O120" s="49">
        <f t="shared" si="26"/>
        <v>0.2</v>
      </c>
      <c r="P120">
        <v>-0.64683258911039321</v>
      </c>
      <c r="Q120" s="49" t="e">
        <f>'VBD aprēķins - finansējums'!#REF!</f>
        <v>#REF!</v>
      </c>
      <c r="R120" s="48" t="e">
        <f t="shared" si="24"/>
        <v>#REF!</v>
      </c>
      <c r="S120" s="60">
        <f>Sheet1!B117*2</f>
        <v>1121205.340347294</v>
      </c>
      <c r="T120" s="69">
        <f t="shared" si="25"/>
        <v>39571.953188728025</v>
      </c>
      <c r="U120" s="69" t="e">
        <f t="shared" si="28"/>
        <v>#REF!</v>
      </c>
    </row>
    <row r="121" spans="1:21" x14ac:dyDescent="0.25">
      <c r="A121" s="50">
        <f t="shared" si="21"/>
        <v>0</v>
      </c>
      <c r="B121" s="6" t="s">
        <v>11</v>
      </c>
      <c r="C121" s="75" t="s">
        <v>12</v>
      </c>
      <c r="D121" s="59">
        <v>3131227.5826884187</v>
      </c>
      <c r="E121" s="63"/>
      <c r="F121" s="63">
        <f t="shared" si="27"/>
        <v>3131227.5826884187</v>
      </c>
      <c r="G121" s="52">
        <f t="shared" si="22"/>
        <v>3131227.5826884187</v>
      </c>
      <c r="H121" s="60">
        <v>6049</v>
      </c>
      <c r="I121" s="55">
        <f t="shared" si="23"/>
        <v>6049</v>
      </c>
      <c r="J121" s="61">
        <f t="shared" si="16"/>
        <v>517.64383909545688</v>
      </c>
      <c r="K121" s="61">
        <f t="shared" si="17"/>
        <v>-59.388181516352461</v>
      </c>
      <c r="L121" s="61">
        <f t="shared" si="18"/>
        <v>3526.9561038192282</v>
      </c>
      <c r="M121" s="61">
        <f t="shared" si="19"/>
        <v>21334557.47200251</v>
      </c>
      <c r="N121" s="79">
        <v>-1.871</v>
      </c>
      <c r="O121" s="49">
        <f t="shared" si="26"/>
        <v>0.25</v>
      </c>
      <c r="P121">
        <v>-0.78081873615649255</v>
      </c>
      <c r="Q121" s="49" t="e">
        <f>'VBD aprēķins - finansējums'!#REF!</f>
        <v>#REF!</v>
      </c>
      <c r="R121" s="48" t="e">
        <f t="shared" si="24"/>
        <v>#REF!</v>
      </c>
      <c r="S121" s="60">
        <f>Sheet1!B118*2</f>
        <v>1121205.340347294</v>
      </c>
      <c r="T121" s="69">
        <f t="shared" si="25"/>
        <v>49464.941485910029</v>
      </c>
      <c r="U121" s="69" t="e">
        <f t="shared" si="28"/>
        <v>#REF!</v>
      </c>
    </row>
    <row r="122" spans="1:21" x14ac:dyDescent="0.25">
      <c r="A122" s="50">
        <f t="shared" si="21"/>
        <v>0</v>
      </c>
      <c r="B122" s="6" t="s">
        <v>112</v>
      </c>
      <c r="C122" s="75" t="s">
        <v>113</v>
      </c>
      <c r="D122" s="59">
        <v>3514826.5129746972</v>
      </c>
      <c r="E122" s="63"/>
      <c r="F122" s="63">
        <f t="shared" si="27"/>
        <v>3514826.5129746972</v>
      </c>
      <c r="G122" s="52">
        <f t="shared" si="22"/>
        <v>3514826.5129746972</v>
      </c>
      <c r="H122" s="60">
        <v>6807</v>
      </c>
      <c r="I122" s="55">
        <f t="shared" si="23"/>
        <v>6807</v>
      </c>
      <c r="J122" s="61">
        <f t="shared" si="16"/>
        <v>516.35471029450525</v>
      </c>
      <c r="K122" s="61">
        <f t="shared" si="17"/>
        <v>-60.677310317304091</v>
      </c>
      <c r="L122" s="61">
        <f t="shared" si="18"/>
        <v>3681.7359873424175</v>
      </c>
      <c r="M122" s="61">
        <f t="shared" si="19"/>
        <v>25061576.865839835</v>
      </c>
      <c r="N122" s="79">
        <v>-1.8520000000000001</v>
      </c>
      <c r="O122" s="49">
        <f t="shared" si="26"/>
        <v>0.25</v>
      </c>
      <c r="P122">
        <v>-0.79776783099996462</v>
      </c>
      <c r="Q122" s="49" t="e">
        <f>'VBD aprēķins - finansējums'!#REF!</f>
        <v>#REF!</v>
      </c>
      <c r="R122" s="48" t="e">
        <f t="shared" si="24"/>
        <v>#REF!</v>
      </c>
      <c r="S122" s="60">
        <f>Sheet1!B119*2</f>
        <v>1121205.340347294</v>
      </c>
      <c r="T122" s="69">
        <f t="shared" si="25"/>
        <v>49464.941485910029</v>
      </c>
      <c r="U122" s="69" t="e">
        <f t="shared" si="28"/>
        <v>#REF!</v>
      </c>
    </row>
    <row r="123" spans="1:21" x14ac:dyDescent="0.25">
      <c r="A123" s="50">
        <f t="shared" si="21"/>
        <v>0</v>
      </c>
      <c r="B123" s="6" t="s">
        <v>88</v>
      </c>
      <c r="C123" s="75" t="s">
        <v>89</v>
      </c>
      <c r="D123" s="59">
        <v>1828115.530915973</v>
      </c>
      <c r="E123" s="63"/>
      <c r="F123" s="63">
        <f t="shared" si="27"/>
        <v>1828115.530915973</v>
      </c>
      <c r="G123" s="52">
        <f t="shared" si="22"/>
        <v>1828115.530915973</v>
      </c>
      <c r="H123" s="60">
        <v>3517</v>
      </c>
      <c r="I123" s="55">
        <f t="shared" si="23"/>
        <v>3517</v>
      </c>
      <c r="J123" s="61">
        <f t="shared" si="16"/>
        <v>519.79400935910519</v>
      </c>
      <c r="K123" s="61">
        <f t="shared" si="17"/>
        <v>-57.238011252704155</v>
      </c>
      <c r="L123" s="61">
        <f t="shared" si="18"/>
        <v>3276.1899321646874</v>
      </c>
      <c r="M123" s="61">
        <f t="shared" si="19"/>
        <v>11522359.991423206</v>
      </c>
      <c r="N123" s="79">
        <v>-1.925</v>
      </c>
      <c r="O123" s="49">
        <f t="shared" si="26"/>
        <v>0.25</v>
      </c>
      <c r="P123">
        <v>-0.75254891571552052</v>
      </c>
      <c r="Q123" s="49" t="e">
        <f>'VBD aprēķins - finansējums'!#REF!</f>
        <v>#REF!</v>
      </c>
      <c r="R123" s="48" t="e">
        <f t="shared" si="24"/>
        <v>#REF!</v>
      </c>
      <c r="S123" s="60">
        <f>Sheet1!B120*2</f>
        <v>1121205.340347294</v>
      </c>
      <c r="T123" s="69">
        <f t="shared" si="25"/>
        <v>49464.941485910029</v>
      </c>
      <c r="U123" s="69" t="e">
        <f t="shared" si="28"/>
        <v>#REF!</v>
      </c>
    </row>
    <row r="124" spans="1:21" x14ac:dyDescent="0.25">
      <c r="A124" s="50">
        <f t="shared" si="21"/>
        <v>0</v>
      </c>
      <c r="B124" s="38"/>
      <c r="C124" s="39" t="s">
        <v>283</v>
      </c>
      <c r="D124" s="37">
        <f>SUM(D5:D123)</f>
        <v>1270160575.6426322</v>
      </c>
      <c r="E124" s="63">
        <f>SUM(E5:E123)</f>
        <v>0</v>
      </c>
      <c r="F124" s="63">
        <f t="shared" si="27"/>
        <v>1270160575.6426322</v>
      </c>
      <c r="G124" s="52">
        <f t="shared" si="22"/>
        <v>1270160575.6426322</v>
      </c>
      <c r="H124" s="40">
        <f>SUM(H5:H123)</f>
        <v>2201196</v>
      </c>
      <c r="I124" s="51">
        <f>SUM(I5:I123)</f>
        <v>2201196</v>
      </c>
      <c r="J124" s="37">
        <f t="shared" si="16"/>
        <v>577.03202061180934</v>
      </c>
      <c r="K124" s="41"/>
      <c r="L124" s="41"/>
      <c r="M124" s="42">
        <f>SUM(M5:M123)</f>
        <v>12733808596.368538</v>
      </c>
      <c r="N124" s="41"/>
      <c r="O124" s="19"/>
      <c r="Q124" s="19"/>
      <c r="S124" s="70">
        <f>SUM(S5:S123)</f>
        <v>684999999.99999976</v>
      </c>
      <c r="T124" s="70">
        <f>SUM(T5:T123)</f>
        <v>22523135.780615386</v>
      </c>
      <c r="U124" s="70" t="e">
        <f>SUM(U5:U123)</f>
        <v>#REF!</v>
      </c>
    </row>
    <row r="125" spans="1:21" x14ac:dyDescent="0.25">
      <c r="B125" s="43"/>
      <c r="C125" s="44" t="s">
        <v>284</v>
      </c>
      <c r="D125" s="46"/>
      <c r="E125" s="46"/>
      <c r="F125" s="46"/>
      <c r="G125" s="170"/>
      <c r="H125" s="166"/>
      <c r="I125" s="166"/>
      <c r="J125" s="167"/>
      <c r="K125" s="18"/>
      <c r="L125" s="18"/>
      <c r="M125" s="37">
        <f>G124/I124</f>
        <v>577.03202061180934</v>
      </c>
      <c r="N125" s="18"/>
      <c r="O125" s="2"/>
      <c r="Q125" s="2"/>
    </row>
    <row r="126" spans="1:21" x14ac:dyDescent="0.25">
      <c r="B126" s="43"/>
      <c r="C126" s="44" t="s">
        <v>285</v>
      </c>
      <c r="D126" s="46"/>
      <c r="E126" s="46"/>
      <c r="F126" s="46"/>
      <c r="G126" s="170"/>
      <c r="H126" s="166"/>
      <c r="I126" s="166"/>
      <c r="J126" s="167"/>
      <c r="K126" s="18"/>
      <c r="L126" s="18"/>
      <c r="M126" s="37">
        <f>M124/I124</f>
        <v>5784.9499073996767</v>
      </c>
      <c r="N126" s="18"/>
      <c r="O126" s="2"/>
      <c r="Q126" s="2"/>
    </row>
    <row r="127" spans="1:21" x14ac:dyDescent="0.25">
      <c r="B127" s="43"/>
      <c r="C127" s="44" t="s">
        <v>286</v>
      </c>
      <c r="D127" s="46"/>
      <c r="E127" s="46"/>
      <c r="F127" s="46"/>
      <c r="G127" s="170"/>
      <c r="H127" s="166"/>
      <c r="I127" s="166"/>
      <c r="J127" s="167"/>
      <c r="K127" s="18"/>
      <c r="L127" s="18"/>
      <c r="M127" s="37">
        <f>SQRT(M126)</f>
        <v>76.058858178384966</v>
      </c>
      <c r="N127" s="18"/>
      <c r="O127" s="2"/>
      <c r="T127" s="70"/>
    </row>
    <row r="128" spans="1:21" x14ac:dyDescent="0.25">
      <c r="B128" s="3"/>
      <c r="C128" s="4"/>
      <c r="D128" s="4"/>
      <c r="E128" s="4"/>
      <c r="F128" s="4"/>
      <c r="G128" s="2"/>
      <c r="H128" s="2"/>
      <c r="I128" s="2"/>
      <c r="J128" s="2"/>
      <c r="K128" s="2"/>
      <c r="L128" s="2"/>
      <c r="M128" s="2"/>
      <c r="N128" s="2"/>
      <c r="O128" s="2"/>
      <c r="Q128" s="2"/>
    </row>
    <row r="129" spans="2:19" x14ac:dyDescent="0.25">
      <c r="B129" s="3"/>
      <c r="C129" s="4"/>
      <c r="D129" s="4"/>
      <c r="E129" s="4"/>
      <c r="F129" s="4"/>
      <c r="G129" s="2"/>
      <c r="H129" s="2"/>
      <c r="I129" s="2"/>
      <c r="J129" s="2"/>
      <c r="K129" s="2"/>
      <c r="L129" s="2"/>
      <c r="M129" s="2"/>
      <c r="N129" s="2"/>
      <c r="O129" s="2"/>
      <c r="Q129" s="2"/>
      <c r="S129" s="2"/>
    </row>
    <row r="130" spans="2:19" x14ac:dyDescent="0.25">
      <c r="B130" s="3"/>
      <c r="C130" s="4"/>
      <c r="D130" s="4"/>
      <c r="E130" s="4"/>
      <c r="F130" s="4"/>
      <c r="G130" s="2"/>
      <c r="H130" s="2"/>
      <c r="I130" s="2"/>
      <c r="J130" s="2"/>
      <c r="K130" s="2"/>
      <c r="L130" s="2"/>
      <c r="M130" s="2"/>
      <c r="N130" s="2"/>
      <c r="O130" s="2"/>
      <c r="Q130" s="2"/>
    </row>
    <row r="135" spans="2:19" x14ac:dyDescent="0.25">
      <c r="O135">
        <v>1</v>
      </c>
    </row>
  </sheetData>
  <autoFilter ref="N1:N130"/>
  <mergeCells count="4">
    <mergeCell ref="B1:N1"/>
    <mergeCell ref="G125:J125"/>
    <mergeCell ref="G126:J126"/>
    <mergeCell ref="G127:J127"/>
  </mergeCells>
  <conditionalFormatting sqref="U2 R1:R1048576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A1:A1048576">
    <cfRule type="cellIs" dxfId="3" priority="6" operator="greaterThan">
      <formula>0</formula>
    </cfRule>
  </conditionalFormatting>
  <conditionalFormatting sqref="A5:A124">
    <cfRule type="cellIs" dxfId="2" priority="5" operator="equal">
      <formula>0</formula>
    </cfRule>
  </conditionalFormatting>
  <conditionalFormatting sqref="U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1"/>
  <sheetViews>
    <sheetView workbookViewId="0">
      <selection activeCell="G29" sqref="G29"/>
    </sheetView>
  </sheetViews>
  <sheetFormatPr defaultRowHeight="15" x14ac:dyDescent="0.25"/>
  <cols>
    <col min="2" max="2" width="18" customWidth="1"/>
    <col min="3" max="3" width="9.140625" style="79"/>
  </cols>
  <sheetData>
    <row r="2" spans="1:3" x14ac:dyDescent="0.25">
      <c r="A2">
        <v>1</v>
      </c>
      <c r="B2" s="75" t="s">
        <v>61</v>
      </c>
      <c r="C2" s="79">
        <v>-1.532</v>
      </c>
    </row>
    <row r="3" spans="1:3" x14ac:dyDescent="0.25">
      <c r="A3">
        <f t="shared" ref="A3:A34" si="0">A2+1</f>
        <v>2</v>
      </c>
      <c r="B3" s="74" t="s">
        <v>177</v>
      </c>
      <c r="C3" s="79">
        <v>0.96499999999999997</v>
      </c>
    </row>
    <row r="4" spans="1:3" x14ac:dyDescent="0.25">
      <c r="A4">
        <f t="shared" si="0"/>
        <v>3</v>
      </c>
      <c r="B4" s="75" t="s">
        <v>67</v>
      </c>
      <c r="C4" s="79">
        <v>-0.89400000000000002</v>
      </c>
    </row>
    <row r="5" spans="1:3" x14ac:dyDescent="0.25">
      <c r="A5">
        <f t="shared" si="0"/>
        <v>4</v>
      </c>
      <c r="B5" s="75" t="s">
        <v>51</v>
      </c>
      <c r="C5" s="79">
        <v>-0.53</v>
      </c>
    </row>
    <row r="6" spans="1:3" x14ac:dyDescent="0.25">
      <c r="A6">
        <f t="shared" si="0"/>
        <v>5</v>
      </c>
      <c r="B6" s="75" t="s">
        <v>83</v>
      </c>
      <c r="C6" s="79">
        <v>-0.40500000000000003</v>
      </c>
    </row>
    <row r="7" spans="1:3" x14ac:dyDescent="0.25">
      <c r="A7">
        <f t="shared" si="0"/>
        <v>6</v>
      </c>
      <c r="B7" s="75" t="s">
        <v>65</v>
      </c>
      <c r="C7" s="79">
        <v>-0.50700000000000001</v>
      </c>
    </row>
    <row r="8" spans="1:3" x14ac:dyDescent="0.25">
      <c r="A8">
        <f t="shared" si="0"/>
        <v>7</v>
      </c>
      <c r="B8" s="74" t="s">
        <v>179</v>
      </c>
      <c r="C8" s="79">
        <v>-0.36899999999999999</v>
      </c>
    </row>
    <row r="9" spans="1:3" x14ac:dyDescent="0.25">
      <c r="A9">
        <f t="shared" si="0"/>
        <v>8</v>
      </c>
      <c r="B9" s="75" t="s">
        <v>26</v>
      </c>
      <c r="C9" s="79">
        <v>-0.151</v>
      </c>
    </row>
    <row r="10" spans="1:3" x14ac:dyDescent="0.25">
      <c r="A10">
        <f t="shared" si="0"/>
        <v>9</v>
      </c>
      <c r="B10" s="75" t="s">
        <v>304</v>
      </c>
      <c r="C10" s="79">
        <v>-0.69199999999999995</v>
      </c>
    </row>
    <row r="11" spans="1:3" x14ac:dyDescent="0.25">
      <c r="A11">
        <f t="shared" si="0"/>
        <v>10</v>
      </c>
      <c r="B11" s="75" t="s">
        <v>41</v>
      </c>
      <c r="C11" s="79">
        <v>-0.36499999999999999</v>
      </c>
    </row>
    <row r="12" spans="1:3" x14ac:dyDescent="0.25">
      <c r="A12">
        <f t="shared" si="0"/>
        <v>11</v>
      </c>
      <c r="B12" s="75" t="s">
        <v>127</v>
      </c>
      <c r="C12" s="79">
        <v>2.0590000000000002</v>
      </c>
    </row>
    <row r="13" spans="1:3" x14ac:dyDescent="0.25">
      <c r="A13">
        <f t="shared" si="0"/>
        <v>12</v>
      </c>
      <c r="B13" s="75" t="s">
        <v>129</v>
      </c>
      <c r="C13" s="79">
        <v>1.73</v>
      </c>
    </row>
    <row r="14" spans="1:3" x14ac:dyDescent="0.25">
      <c r="A14">
        <f t="shared" si="0"/>
        <v>13</v>
      </c>
      <c r="B14" s="75" t="s">
        <v>115</v>
      </c>
      <c r="C14" s="79">
        <v>0.66</v>
      </c>
    </row>
    <row r="15" spans="1:3" x14ac:dyDescent="0.25">
      <c r="A15">
        <f t="shared" si="0"/>
        <v>14</v>
      </c>
      <c r="B15" s="75" t="s">
        <v>14</v>
      </c>
      <c r="C15" s="79">
        <v>-3.2410000000000001</v>
      </c>
    </row>
    <row r="16" spans="1:3" x14ac:dyDescent="0.25">
      <c r="A16">
        <f t="shared" si="0"/>
        <v>15</v>
      </c>
      <c r="B16" s="74" t="s">
        <v>181</v>
      </c>
      <c r="C16" s="79">
        <v>-0.58399999999999996</v>
      </c>
    </row>
    <row r="17" spans="1:3" x14ac:dyDescent="0.25">
      <c r="A17">
        <f t="shared" si="0"/>
        <v>16</v>
      </c>
      <c r="B17" s="75" t="s">
        <v>183</v>
      </c>
      <c r="C17" s="79">
        <v>0.27400000000000002</v>
      </c>
    </row>
    <row r="18" spans="1:3" x14ac:dyDescent="0.25">
      <c r="A18">
        <f t="shared" si="0"/>
        <v>17</v>
      </c>
      <c r="B18" s="75" t="s">
        <v>164</v>
      </c>
      <c r="C18" s="79">
        <v>0.185</v>
      </c>
    </row>
    <row r="19" spans="1:3" x14ac:dyDescent="0.25">
      <c r="A19">
        <f t="shared" si="0"/>
        <v>18</v>
      </c>
      <c r="B19" s="75" t="s">
        <v>146</v>
      </c>
      <c r="C19" s="79">
        <v>-0.159</v>
      </c>
    </row>
    <row r="20" spans="1:3" x14ac:dyDescent="0.25">
      <c r="A20">
        <f t="shared" si="0"/>
        <v>19</v>
      </c>
      <c r="B20" s="75" t="s">
        <v>166</v>
      </c>
      <c r="C20" s="79">
        <v>0.16500000000000001</v>
      </c>
    </row>
    <row r="21" spans="1:3" x14ac:dyDescent="0.25">
      <c r="A21">
        <f t="shared" si="0"/>
        <v>20</v>
      </c>
      <c r="B21" s="75" t="s">
        <v>131</v>
      </c>
      <c r="C21" s="79">
        <v>1.758</v>
      </c>
    </row>
    <row r="22" spans="1:3" x14ac:dyDescent="0.25">
      <c r="A22">
        <f t="shared" si="0"/>
        <v>21</v>
      </c>
      <c r="B22" s="75" t="s">
        <v>93</v>
      </c>
      <c r="C22" s="79">
        <v>-0.42099999999999999</v>
      </c>
    </row>
    <row r="23" spans="1:3" x14ac:dyDescent="0.25">
      <c r="A23">
        <f t="shared" si="0"/>
        <v>22</v>
      </c>
      <c r="B23" s="74" t="s">
        <v>185</v>
      </c>
      <c r="C23" s="79">
        <v>0.46700000000000003</v>
      </c>
    </row>
    <row r="24" spans="1:3" x14ac:dyDescent="0.25">
      <c r="A24">
        <f t="shared" si="0"/>
        <v>23</v>
      </c>
      <c r="B24" s="75" t="s">
        <v>91</v>
      </c>
      <c r="C24" s="79">
        <v>-1.173</v>
      </c>
    </row>
    <row r="25" spans="1:3" x14ac:dyDescent="0.25">
      <c r="A25">
        <f t="shared" si="0"/>
        <v>24</v>
      </c>
      <c r="B25" s="75" t="s">
        <v>59</v>
      </c>
      <c r="C25" s="79">
        <v>-1.2110000000000001</v>
      </c>
    </row>
    <row r="26" spans="1:3" x14ac:dyDescent="0.25">
      <c r="A26">
        <f t="shared" si="0"/>
        <v>25</v>
      </c>
      <c r="B26" s="75" t="s">
        <v>37</v>
      </c>
      <c r="C26" s="79">
        <v>-0.57999999999999996</v>
      </c>
    </row>
    <row r="27" spans="1:3" x14ac:dyDescent="0.25">
      <c r="A27">
        <f t="shared" si="0"/>
        <v>26</v>
      </c>
      <c r="B27" s="74" t="s">
        <v>188</v>
      </c>
      <c r="C27" s="79">
        <v>0.187</v>
      </c>
    </row>
    <row r="28" spans="1:3" x14ac:dyDescent="0.25">
      <c r="A28">
        <f t="shared" si="0"/>
        <v>27</v>
      </c>
      <c r="B28" s="75" t="s">
        <v>148</v>
      </c>
      <c r="C28" s="79">
        <v>-0.151</v>
      </c>
    </row>
    <row r="29" spans="1:3" x14ac:dyDescent="0.25">
      <c r="A29">
        <f t="shared" si="0"/>
        <v>28</v>
      </c>
      <c r="B29" s="75" t="s">
        <v>69</v>
      </c>
      <c r="C29" s="79">
        <v>-0.502</v>
      </c>
    </row>
    <row r="30" spans="1:3" x14ac:dyDescent="0.25">
      <c r="A30">
        <f t="shared" si="0"/>
        <v>29</v>
      </c>
      <c r="B30" s="75" t="s">
        <v>153</v>
      </c>
      <c r="C30" s="79">
        <v>0.24399999999999999</v>
      </c>
    </row>
    <row r="31" spans="1:3" x14ac:dyDescent="0.25">
      <c r="A31">
        <f t="shared" si="0"/>
        <v>30</v>
      </c>
      <c r="B31" s="75" t="s">
        <v>99</v>
      </c>
      <c r="C31" s="79">
        <v>-0.80900000000000005</v>
      </c>
    </row>
    <row r="32" spans="1:3" x14ac:dyDescent="0.25">
      <c r="A32">
        <f t="shared" si="0"/>
        <v>31</v>
      </c>
      <c r="B32" s="75" t="s">
        <v>133</v>
      </c>
      <c r="C32" s="79">
        <v>2.7730000000000001</v>
      </c>
    </row>
    <row r="33" spans="1:3" x14ac:dyDescent="0.25">
      <c r="A33">
        <f t="shared" si="0"/>
        <v>32</v>
      </c>
      <c r="B33" s="75" t="s">
        <v>71</v>
      </c>
      <c r="C33" s="79">
        <v>2.8000000000000001E-2</v>
      </c>
    </row>
    <row r="34" spans="1:3" x14ac:dyDescent="0.25">
      <c r="A34">
        <f t="shared" si="0"/>
        <v>33</v>
      </c>
      <c r="B34" s="74" t="s">
        <v>190</v>
      </c>
      <c r="C34" s="79">
        <v>-0.27</v>
      </c>
    </row>
    <row r="35" spans="1:3" x14ac:dyDescent="0.25">
      <c r="A35">
        <f t="shared" ref="A35:A66" si="1">A34+1</f>
        <v>34</v>
      </c>
      <c r="B35" s="75" t="s">
        <v>18</v>
      </c>
      <c r="C35" s="79">
        <v>0.35</v>
      </c>
    </row>
    <row r="36" spans="1:3" x14ac:dyDescent="0.25">
      <c r="A36">
        <f t="shared" si="1"/>
        <v>35</v>
      </c>
      <c r="B36" s="75" t="s">
        <v>101</v>
      </c>
      <c r="C36" s="79">
        <v>1.4690000000000001</v>
      </c>
    </row>
    <row r="37" spans="1:3" x14ac:dyDescent="0.25">
      <c r="A37">
        <f t="shared" si="1"/>
        <v>36</v>
      </c>
      <c r="B37" s="75" t="s">
        <v>39</v>
      </c>
      <c r="C37" s="79">
        <v>-0.70199999999999996</v>
      </c>
    </row>
    <row r="38" spans="1:3" x14ac:dyDescent="0.25">
      <c r="A38">
        <f t="shared" si="1"/>
        <v>37</v>
      </c>
      <c r="B38" s="75" t="s">
        <v>125</v>
      </c>
      <c r="C38" s="79">
        <v>0.75800000000000001</v>
      </c>
    </row>
    <row r="39" spans="1:3" x14ac:dyDescent="0.25">
      <c r="A39">
        <f t="shared" si="1"/>
        <v>38</v>
      </c>
      <c r="B39" s="75" t="s">
        <v>1</v>
      </c>
      <c r="C39" s="79">
        <v>1E-3</v>
      </c>
    </row>
    <row r="40" spans="1:3" x14ac:dyDescent="0.25">
      <c r="A40">
        <f t="shared" si="1"/>
        <v>39</v>
      </c>
      <c r="B40" s="75" t="s">
        <v>28</v>
      </c>
      <c r="C40" s="79">
        <v>-0.36499999999999999</v>
      </c>
    </row>
    <row r="41" spans="1:3" x14ac:dyDescent="0.25">
      <c r="A41">
        <f t="shared" si="1"/>
        <v>40</v>
      </c>
      <c r="B41" s="75" t="s">
        <v>155</v>
      </c>
      <c r="C41" s="79">
        <v>-0.05</v>
      </c>
    </row>
    <row r="42" spans="1:3" x14ac:dyDescent="0.25">
      <c r="A42">
        <f t="shared" si="1"/>
        <v>41</v>
      </c>
      <c r="B42" s="75" t="s">
        <v>45</v>
      </c>
      <c r="C42" s="79">
        <v>0.24399999999999999</v>
      </c>
    </row>
    <row r="43" spans="1:3" x14ac:dyDescent="0.25">
      <c r="A43">
        <f t="shared" si="1"/>
        <v>42</v>
      </c>
      <c r="B43" s="75" t="s">
        <v>49</v>
      </c>
      <c r="C43" s="79">
        <v>-0.73499999999999999</v>
      </c>
    </row>
    <row r="44" spans="1:3" x14ac:dyDescent="0.25">
      <c r="A44">
        <f t="shared" si="1"/>
        <v>43</v>
      </c>
      <c r="B44" s="75" t="s">
        <v>151</v>
      </c>
      <c r="C44" s="79">
        <v>-0.29099999999999998</v>
      </c>
    </row>
    <row r="45" spans="1:3" x14ac:dyDescent="0.25">
      <c r="A45">
        <f t="shared" si="1"/>
        <v>44</v>
      </c>
      <c r="B45" s="75" t="s">
        <v>87</v>
      </c>
      <c r="C45" s="79">
        <v>-2.0950000000000002</v>
      </c>
    </row>
    <row r="46" spans="1:3" ht="15" customHeight="1" x14ac:dyDescent="0.25">
      <c r="A46">
        <f t="shared" si="1"/>
        <v>45</v>
      </c>
      <c r="B46" s="75" t="s">
        <v>174</v>
      </c>
      <c r="C46" s="79">
        <v>0.443</v>
      </c>
    </row>
    <row r="47" spans="1:3" x14ac:dyDescent="0.25">
      <c r="A47">
        <f t="shared" si="1"/>
        <v>46</v>
      </c>
      <c r="B47" s="75" t="s">
        <v>5</v>
      </c>
      <c r="C47" s="79">
        <v>0.19</v>
      </c>
    </row>
    <row r="48" spans="1:3" x14ac:dyDescent="0.25">
      <c r="A48">
        <f t="shared" si="1"/>
        <v>47</v>
      </c>
      <c r="B48" s="74" t="s">
        <v>195</v>
      </c>
      <c r="C48" s="79">
        <v>-0.877</v>
      </c>
    </row>
    <row r="49" spans="1:3" ht="15" customHeight="1" x14ac:dyDescent="0.25">
      <c r="A49">
        <f t="shared" si="1"/>
        <v>48</v>
      </c>
      <c r="B49" s="75" t="s">
        <v>135</v>
      </c>
      <c r="C49" s="79">
        <v>0.48199999999999998</v>
      </c>
    </row>
    <row r="50" spans="1:3" x14ac:dyDescent="0.25">
      <c r="A50">
        <f t="shared" si="1"/>
        <v>49</v>
      </c>
      <c r="B50" s="75" t="s">
        <v>55</v>
      </c>
      <c r="C50" s="79">
        <v>-0.69399999999999995</v>
      </c>
    </row>
    <row r="51" spans="1:3" x14ac:dyDescent="0.25">
      <c r="A51">
        <f t="shared" si="1"/>
        <v>50</v>
      </c>
      <c r="B51" s="74" t="s">
        <v>197</v>
      </c>
      <c r="C51" s="79">
        <v>-0.28999999999999998</v>
      </c>
    </row>
    <row r="52" spans="1:3" x14ac:dyDescent="0.25">
      <c r="A52">
        <f t="shared" si="1"/>
        <v>51</v>
      </c>
      <c r="B52" s="75" t="s">
        <v>103</v>
      </c>
      <c r="C52" s="79">
        <v>0.624</v>
      </c>
    </row>
    <row r="53" spans="1:3" x14ac:dyDescent="0.25">
      <c r="A53">
        <f t="shared" si="1"/>
        <v>52</v>
      </c>
      <c r="B53" s="75" t="s">
        <v>117</v>
      </c>
      <c r="C53" s="79">
        <v>1.7</v>
      </c>
    </row>
    <row r="54" spans="1:3" x14ac:dyDescent="0.25">
      <c r="A54">
        <f t="shared" si="1"/>
        <v>53</v>
      </c>
      <c r="B54" s="75" t="s">
        <v>105</v>
      </c>
      <c r="C54" s="79">
        <v>0.57299999999999995</v>
      </c>
    </row>
    <row r="55" spans="1:3" x14ac:dyDescent="0.25">
      <c r="A55">
        <f t="shared" si="1"/>
        <v>54</v>
      </c>
      <c r="B55" s="74" t="s">
        <v>200</v>
      </c>
      <c r="C55" s="79">
        <v>2.5999999999999999E-2</v>
      </c>
    </row>
    <row r="56" spans="1:3" x14ac:dyDescent="0.25">
      <c r="A56">
        <f t="shared" si="1"/>
        <v>55</v>
      </c>
      <c r="B56" s="75" t="s">
        <v>24</v>
      </c>
      <c r="C56" s="79">
        <v>-5.0000000000000001E-3</v>
      </c>
    </row>
    <row r="57" spans="1:3" x14ac:dyDescent="0.25">
      <c r="A57">
        <f t="shared" si="1"/>
        <v>56</v>
      </c>
      <c r="B57" s="74" t="s">
        <v>202</v>
      </c>
      <c r="C57" s="79">
        <v>-0.86399999999999999</v>
      </c>
    </row>
    <row r="58" spans="1:3" x14ac:dyDescent="0.25">
      <c r="A58">
        <f t="shared" si="1"/>
        <v>57</v>
      </c>
      <c r="B58" s="75" t="s">
        <v>95</v>
      </c>
      <c r="C58" s="79">
        <v>-0.76</v>
      </c>
    </row>
    <row r="59" spans="1:3" x14ac:dyDescent="0.25">
      <c r="A59">
        <f t="shared" si="1"/>
        <v>58</v>
      </c>
      <c r="B59" s="74" t="s">
        <v>204</v>
      </c>
      <c r="C59" s="79">
        <v>-0.76</v>
      </c>
    </row>
    <row r="60" spans="1:3" x14ac:dyDescent="0.25">
      <c r="A60">
        <f t="shared" si="1"/>
        <v>59</v>
      </c>
      <c r="B60" s="74" t="s">
        <v>206</v>
      </c>
      <c r="C60" s="79">
        <v>-0.14000000000000001</v>
      </c>
    </row>
    <row r="61" spans="1:3" ht="15" customHeight="1" x14ac:dyDescent="0.25">
      <c r="A61">
        <f t="shared" si="1"/>
        <v>60</v>
      </c>
      <c r="B61" s="75" t="s">
        <v>160</v>
      </c>
      <c r="C61" s="79">
        <v>-0.68899999999999995</v>
      </c>
    </row>
    <row r="62" spans="1:3" x14ac:dyDescent="0.25">
      <c r="A62">
        <f t="shared" si="1"/>
        <v>61</v>
      </c>
      <c r="B62" s="75" t="s">
        <v>175</v>
      </c>
      <c r="C62" s="79">
        <v>0.61899999999999999</v>
      </c>
    </row>
    <row r="63" spans="1:3" x14ac:dyDescent="0.25">
      <c r="A63">
        <f t="shared" si="1"/>
        <v>62</v>
      </c>
      <c r="B63" s="75" t="s">
        <v>138</v>
      </c>
      <c r="C63" s="79">
        <v>1.9019999999999999</v>
      </c>
    </row>
    <row r="64" spans="1:3" x14ac:dyDescent="0.25">
      <c r="A64">
        <f t="shared" si="1"/>
        <v>63</v>
      </c>
      <c r="B64" s="75" t="s">
        <v>168</v>
      </c>
      <c r="C64" s="79">
        <v>-0.105</v>
      </c>
    </row>
    <row r="65" spans="1:3" x14ac:dyDescent="0.25">
      <c r="A65">
        <f t="shared" si="1"/>
        <v>64</v>
      </c>
      <c r="B65" s="75" t="s">
        <v>7</v>
      </c>
      <c r="C65" s="79">
        <v>-0.47</v>
      </c>
    </row>
    <row r="66" spans="1:3" x14ac:dyDescent="0.25">
      <c r="A66">
        <f t="shared" si="1"/>
        <v>65</v>
      </c>
      <c r="B66" s="75" t="s">
        <v>77</v>
      </c>
      <c r="C66" s="79">
        <v>3.1E-2</v>
      </c>
    </row>
    <row r="67" spans="1:3" x14ac:dyDescent="0.25">
      <c r="A67">
        <f t="shared" ref="A67:A98" si="2">A66+1</f>
        <v>66</v>
      </c>
      <c r="B67" s="75" t="s">
        <v>208</v>
      </c>
      <c r="C67" s="79">
        <v>0.70399999999999996</v>
      </c>
    </row>
    <row r="68" spans="1:3" x14ac:dyDescent="0.25">
      <c r="A68">
        <f t="shared" si="2"/>
        <v>67</v>
      </c>
      <c r="B68" s="74" t="s">
        <v>119</v>
      </c>
      <c r="C68" s="79">
        <v>1.111</v>
      </c>
    </row>
    <row r="69" spans="1:3" x14ac:dyDescent="0.25">
      <c r="A69">
        <f t="shared" si="2"/>
        <v>68</v>
      </c>
      <c r="B69" s="75" t="s">
        <v>47</v>
      </c>
      <c r="C69" s="79">
        <v>0.59</v>
      </c>
    </row>
    <row r="70" spans="1:3" x14ac:dyDescent="0.25">
      <c r="A70">
        <f t="shared" si="2"/>
        <v>69</v>
      </c>
      <c r="B70" s="76" t="s">
        <v>31</v>
      </c>
      <c r="C70" s="79">
        <v>2.3E-2</v>
      </c>
    </row>
    <row r="71" spans="1:3" x14ac:dyDescent="0.25">
      <c r="A71">
        <f t="shared" si="2"/>
        <v>70</v>
      </c>
      <c r="B71" s="75" t="s">
        <v>73</v>
      </c>
      <c r="C71" s="79">
        <v>-0.48899999999999999</v>
      </c>
    </row>
    <row r="72" spans="1:3" x14ac:dyDescent="0.25">
      <c r="A72">
        <f t="shared" si="2"/>
        <v>71</v>
      </c>
      <c r="B72" s="75" t="s">
        <v>3</v>
      </c>
      <c r="C72" s="79">
        <v>-0.30199999999999999</v>
      </c>
    </row>
    <row r="73" spans="1:3" x14ac:dyDescent="0.25">
      <c r="A73">
        <f t="shared" si="2"/>
        <v>72</v>
      </c>
      <c r="B73" s="75" t="s">
        <v>210</v>
      </c>
      <c r="C73" s="79">
        <v>-0.11899999999999999</v>
      </c>
    </row>
    <row r="74" spans="1:3" x14ac:dyDescent="0.25">
      <c r="A74">
        <f t="shared" si="2"/>
        <v>73</v>
      </c>
      <c r="B74" s="74" t="s">
        <v>75</v>
      </c>
      <c r="C74" s="79">
        <v>-0.627</v>
      </c>
    </row>
    <row r="75" spans="1:3" x14ac:dyDescent="0.25">
      <c r="A75">
        <f t="shared" si="2"/>
        <v>74</v>
      </c>
      <c r="B75" s="75" t="s">
        <v>302</v>
      </c>
      <c r="C75" s="79">
        <v>0.221</v>
      </c>
    </row>
    <row r="76" spans="1:3" x14ac:dyDescent="0.25">
      <c r="A76">
        <f t="shared" si="2"/>
        <v>75</v>
      </c>
      <c r="B76" s="75" t="s">
        <v>33</v>
      </c>
      <c r="C76" s="79">
        <v>-0.126</v>
      </c>
    </row>
    <row r="77" spans="1:3" x14ac:dyDescent="0.25">
      <c r="A77">
        <f t="shared" si="2"/>
        <v>76</v>
      </c>
      <c r="B77" s="75" t="s">
        <v>111</v>
      </c>
      <c r="C77" s="79">
        <v>-1.379</v>
      </c>
    </row>
    <row r="78" spans="1:3" x14ac:dyDescent="0.25">
      <c r="A78">
        <f t="shared" si="2"/>
        <v>77</v>
      </c>
      <c r="B78" s="75" t="s">
        <v>107</v>
      </c>
      <c r="C78" s="79">
        <v>-1.524</v>
      </c>
    </row>
    <row r="79" spans="1:3" x14ac:dyDescent="0.25">
      <c r="A79">
        <f t="shared" si="2"/>
        <v>78</v>
      </c>
      <c r="B79" s="75" t="s">
        <v>149</v>
      </c>
      <c r="C79" s="79">
        <v>-0.18099999999999999</v>
      </c>
    </row>
    <row r="80" spans="1:3" x14ac:dyDescent="0.25">
      <c r="A80">
        <f t="shared" si="2"/>
        <v>79</v>
      </c>
      <c r="B80" s="75" t="s">
        <v>140</v>
      </c>
      <c r="C80" s="79">
        <v>1.1060000000000001</v>
      </c>
    </row>
    <row r="81" spans="1:3" x14ac:dyDescent="0.25">
      <c r="A81">
        <f t="shared" si="2"/>
        <v>80</v>
      </c>
      <c r="B81" s="75" t="s">
        <v>79</v>
      </c>
      <c r="C81" s="79">
        <v>-0.753</v>
      </c>
    </row>
    <row r="82" spans="1:3" x14ac:dyDescent="0.25">
      <c r="A82">
        <f t="shared" si="2"/>
        <v>81</v>
      </c>
      <c r="B82" s="75" t="s">
        <v>16</v>
      </c>
      <c r="C82" s="79">
        <v>-1.3560000000000001</v>
      </c>
    </row>
    <row r="83" spans="1:3" x14ac:dyDescent="0.25">
      <c r="A83">
        <f t="shared" si="2"/>
        <v>82</v>
      </c>
      <c r="B83" s="75" t="s">
        <v>20</v>
      </c>
      <c r="C83" s="79">
        <v>-0.122</v>
      </c>
    </row>
    <row r="84" spans="1:3" x14ac:dyDescent="0.25">
      <c r="A84">
        <f t="shared" si="2"/>
        <v>83</v>
      </c>
      <c r="B84" s="75" t="s">
        <v>162</v>
      </c>
      <c r="C84" s="79">
        <v>-0.30099999999999999</v>
      </c>
    </row>
    <row r="85" spans="1:3" x14ac:dyDescent="0.25">
      <c r="A85">
        <f t="shared" si="2"/>
        <v>84</v>
      </c>
      <c r="B85" s="75" t="s">
        <v>85</v>
      </c>
      <c r="C85" s="79">
        <v>-6.0000000000000001E-3</v>
      </c>
    </row>
    <row r="86" spans="1:3" x14ac:dyDescent="0.25">
      <c r="A86">
        <f t="shared" si="2"/>
        <v>85</v>
      </c>
      <c r="B86" s="75" t="s">
        <v>57</v>
      </c>
      <c r="C86" s="79">
        <v>0.14000000000000001</v>
      </c>
    </row>
    <row r="87" spans="1:3" x14ac:dyDescent="0.25">
      <c r="A87">
        <f t="shared" si="2"/>
        <v>86</v>
      </c>
      <c r="B87" s="75" t="s">
        <v>121</v>
      </c>
      <c r="C87" s="79">
        <v>1.218</v>
      </c>
    </row>
    <row r="88" spans="1:3" x14ac:dyDescent="0.25">
      <c r="A88">
        <f t="shared" si="2"/>
        <v>87</v>
      </c>
      <c r="B88" s="75" t="s">
        <v>214</v>
      </c>
      <c r="C88" s="79">
        <v>5.2999999999999999E-2</v>
      </c>
    </row>
    <row r="89" spans="1:3" x14ac:dyDescent="0.25">
      <c r="A89">
        <f t="shared" si="2"/>
        <v>88</v>
      </c>
      <c r="B89" s="74" t="s">
        <v>123</v>
      </c>
      <c r="C89" s="79">
        <v>0.59499999999999997</v>
      </c>
    </row>
    <row r="90" spans="1:3" x14ac:dyDescent="0.25">
      <c r="A90">
        <f t="shared" si="2"/>
        <v>89</v>
      </c>
      <c r="B90" s="75" t="s">
        <v>142</v>
      </c>
      <c r="C90" s="79">
        <v>0.82399999999999995</v>
      </c>
    </row>
    <row r="91" spans="1:3" x14ac:dyDescent="0.25">
      <c r="A91">
        <f t="shared" si="2"/>
        <v>90</v>
      </c>
      <c r="B91" s="75" t="s">
        <v>216</v>
      </c>
      <c r="C91" s="79">
        <v>0.70899999999999996</v>
      </c>
    </row>
    <row r="92" spans="1:3" x14ac:dyDescent="0.25">
      <c r="A92">
        <f t="shared" si="2"/>
        <v>91</v>
      </c>
      <c r="B92" s="74" t="s">
        <v>9</v>
      </c>
      <c r="C92" s="79">
        <v>0.129</v>
      </c>
    </row>
    <row r="93" spans="1:3" x14ac:dyDescent="0.25">
      <c r="A93">
        <f t="shared" si="2"/>
        <v>92</v>
      </c>
      <c r="B93" s="75" t="s">
        <v>63</v>
      </c>
      <c r="C93" s="79">
        <v>-0.879</v>
      </c>
    </row>
    <row r="94" spans="1:3" x14ac:dyDescent="0.25">
      <c r="A94">
        <f t="shared" si="2"/>
        <v>93</v>
      </c>
      <c r="B94" s="75" t="s">
        <v>218</v>
      </c>
      <c r="C94" s="79">
        <v>0.129</v>
      </c>
    </row>
    <row r="95" spans="1:3" x14ac:dyDescent="0.25">
      <c r="A95">
        <f t="shared" si="2"/>
        <v>94</v>
      </c>
      <c r="B95" s="74" t="s">
        <v>144</v>
      </c>
      <c r="C95" s="79">
        <v>1.7050000000000001</v>
      </c>
    </row>
    <row r="96" spans="1:3" x14ac:dyDescent="0.25">
      <c r="A96">
        <f t="shared" si="2"/>
        <v>95</v>
      </c>
      <c r="B96" s="75" t="s">
        <v>157</v>
      </c>
      <c r="C96" s="79">
        <v>-0.57399999999999995</v>
      </c>
    </row>
    <row r="97" spans="1:3" x14ac:dyDescent="0.25">
      <c r="A97">
        <f t="shared" si="2"/>
        <v>96</v>
      </c>
      <c r="B97" s="75" t="s">
        <v>220</v>
      </c>
      <c r="C97" s="79">
        <v>-6.0999999999999999E-2</v>
      </c>
    </row>
    <row r="98" spans="1:3" x14ac:dyDescent="0.25">
      <c r="A98">
        <f t="shared" si="2"/>
        <v>97</v>
      </c>
      <c r="B98" s="74" t="s">
        <v>43</v>
      </c>
      <c r="C98" s="79">
        <v>-3.4000000000000002E-2</v>
      </c>
    </row>
    <row r="99" spans="1:3" x14ac:dyDescent="0.25">
      <c r="A99">
        <f t="shared" ref="A99:A111" si="3">A98+1</f>
        <v>98</v>
      </c>
      <c r="B99" s="75" t="s">
        <v>222</v>
      </c>
      <c r="C99" s="79">
        <v>0.24299999999999999</v>
      </c>
    </row>
    <row r="100" spans="1:3" x14ac:dyDescent="0.25">
      <c r="A100">
        <f t="shared" si="3"/>
        <v>99</v>
      </c>
      <c r="B100" s="74" t="s">
        <v>81</v>
      </c>
      <c r="C100" s="79">
        <v>-1.27</v>
      </c>
    </row>
    <row r="101" spans="1:3" x14ac:dyDescent="0.25">
      <c r="A101">
        <f t="shared" si="3"/>
        <v>100</v>
      </c>
      <c r="B101" s="75" t="s">
        <v>224</v>
      </c>
      <c r="C101" s="79">
        <v>-0.14399999999999999</v>
      </c>
    </row>
    <row r="102" spans="1:3" x14ac:dyDescent="0.25">
      <c r="A102">
        <f t="shared" si="3"/>
        <v>101</v>
      </c>
      <c r="B102" s="74" t="s">
        <v>303</v>
      </c>
      <c r="C102" s="79">
        <v>0.20300000000000001</v>
      </c>
    </row>
    <row r="103" spans="1:3" x14ac:dyDescent="0.25">
      <c r="A103">
        <f t="shared" si="3"/>
        <v>102</v>
      </c>
      <c r="B103" s="75" t="s">
        <v>97</v>
      </c>
      <c r="C103" s="79">
        <v>-1.8049999999999999</v>
      </c>
    </row>
    <row r="104" spans="1:3" x14ac:dyDescent="0.25">
      <c r="A104">
        <f t="shared" si="3"/>
        <v>103</v>
      </c>
      <c r="B104" s="75" t="s">
        <v>109</v>
      </c>
      <c r="C104" s="79">
        <v>-1.4930000000000001</v>
      </c>
    </row>
    <row r="105" spans="1:3" x14ac:dyDescent="0.25">
      <c r="A105">
        <f t="shared" si="3"/>
        <v>104</v>
      </c>
      <c r="B105" s="75" t="s">
        <v>35</v>
      </c>
      <c r="C105" s="79">
        <v>-0.154</v>
      </c>
    </row>
    <row r="106" spans="1:3" x14ac:dyDescent="0.25">
      <c r="A106">
        <f t="shared" si="3"/>
        <v>105</v>
      </c>
      <c r="B106" s="75" t="s">
        <v>22</v>
      </c>
      <c r="C106" s="79">
        <v>-0.03</v>
      </c>
    </row>
    <row r="107" spans="1:3" x14ac:dyDescent="0.25">
      <c r="A107">
        <f t="shared" si="3"/>
        <v>106</v>
      </c>
      <c r="B107" s="75" t="s">
        <v>170</v>
      </c>
      <c r="C107" s="79">
        <v>0.17599999999999999</v>
      </c>
    </row>
    <row r="108" spans="1:3" x14ac:dyDescent="0.25">
      <c r="A108">
        <f t="shared" si="3"/>
        <v>107</v>
      </c>
      <c r="B108" s="75" t="s">
        <v>53</v>
      </c>
      <c r="C108" s="79">
        <v>-0.84699999999999998</v>
      </c>
    </row>
    <row r="109" spans="1:3" x14ac:dyDescent="0.25">
      <c r="A109">
        <f t="shared" si="3"/>
        <v>108</v>
      </c>
      <c r="B109" s="75" t="s">
        <v>12</v>
      </c>
      <c r="C109" s="79">
        <v>-1.871</v>
      </c>
    </row>
    <row r="110" spans="1:3" x14ac:dyDescent="0.25">
      <c r="A110">
        <f t="shared" si="3"/>
        <v>109</v>
      </c>
      <c r="B110" s="75" t="s">
        <v>113</v>
      </c>
      <c r="C110" s="79">
        <v>-1.8520000000000001</v>
      </c>
    </row>
    <row r="111" spans="1:3" x14ac:dyDescent="0.25">
      <c r="A111">
        <f t="shared" si="3"/>
        <v>110</v>
      </c>
      <c r="B111" s="75" t="s">
        <v>89</v>
      </c>
      <c r="C111" s="79">
        <v>-1.925</v>
      </c>
    </row>
  </sheetData>
  <autoFilter ref="B1:C1">
    <sortState ref="B2:C111">
      <sortCondition ref="B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M26" sqref="M26"/>
    </sheetView>
  </sheetViews>
  <sheetFormatPr defaultRowHeight="17.25" customHeight="1" x14ac:dyDescent="0.25"/>
  <cols>
    <col min="3" max="3" width="18" customWidth="1"/>
  </cols>
  <sheetData>
    <row r="4" spans="2:4" ht="17.25" customHeight="1" x14ac:dyDescent="0.25">
      <c r="B4">
        <v>1</v>
      </c>
      <c r="C4" s="78" t="s">
        <v>309</v>
      </c>
      <c r="D4" s="80">
        <v>-0.65800000000000003</v>
      </c>
    </row>
    <row r="5" spans="2:4" ht="17.25" customHeight="1" x14ac:dyDescent="0.25">
      <c r="B5">
        <f>B4+1</f>
        <v>2</v>
      </c>
      <c r="C5" s="78" t="s">
        <v>306</v>
      </c>
      <c r="D5" s="80">
        <v>0.307</v>
      </c>
    </row>
    <row r="6" spans="2:4" ht="17.25" customHeight="1" x14ac:dyDescent="0.25">
      <c r="B6">
        <f t="shared" ref="B6:B12" si="0">B5+1</f>
        <v>3</v>
      </c>
      <c r="C6" s="78" t="s">
        <v>310</v>
      </c>
      <c r="D6" s="80">
        <v>-1.091</v>
      </c>
    </row>
    <row r="7" spans="2:4" ht="17.25" customHeight="1" x14ac:dyDescent="0.25">
      <c r="B7">
        <f t="shared" si="0"/>
        <v>4</v>
      </c>
      <c r="C7" s="78" t="s">
        <v>307</v>
      </c>
      <c r="D7" s="80">
        <v>0.124</v>
      </c>
    </row>
    <row r="8" spans="2:4" ht="17.25" customHeight="1" x14ac:dyDescent="0.25">
      <c r="B8">
        <f t="shared" si="0"/>
        <v>5</v>
      </c>
      <c r="C8" s="78" t="s">
        <v>311</v>
      </c>
      <c r="D8" s="80">
        <v>-1.2110000000000001</v>
      </c>
    </row>
    <row r="9" spans="2:4" ht="17.25" customHeight="1" x14ac:dyDescent="0.25">
      <c r="B9">
        <f t="shared" si="0"/>
        <v>6</v>
      </c>
      <c r="C9" s="78" t="s">
        <v>312</v>
      </c>
      <c r="D9" s="80">
        <v>-1.8420000000000001</v>
      </c>
    </row>
    <row r="10" spans="2:4" ht="17.25" customHeight="1" x14ac:dyDescent="0.25">
      <c r="B10">
        <f t="shared" si="0"/>
        <v>7</v>
      </c>
      <c r="C10" s="78" t="s">
        <v>305</v>
      </c>
      <c r="D10" s="80">
        <v>0.313</v>
      </c>
    </row>
    <row r="11" spans="2:4" ht="17.25" customHeight="1" x14ac:dyDescent="0.25">
      <c r="B11">
        <f t="shared" si="0"/>
        <v>8</v>
      </c>
      <c r="C11" s="78" t="s">
        <v>226</v>
      </c>
      <c r="D11" s="80">
        <v>0.48699999999999999</v>
      </c>
    </row>
    <row r="12" spans="2:4" ht="17.25" customHeight="1" x14ac:dyDescent="0.25">
      <c r="B12">
        <f t="shared" si="0"/>
        <v>9</v>
      </c>
      <c r="C12" s="78" t="s">
        <v>308</v>
      </c>
      <c r="D12" s="80">
        <v>0.09</v>
      </c>
    </row>
  </sheetData>
  <sortState ref="C4:D12">
    <sortCondition ref="C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workbookViewId="0">
      <selection activeCell="D6" sqref="D6"/>
    </sheetView>
  </sheetViews>
  <sheetFormatPr defaultRowHeight="15" x14ac:dyDescent="0.25"/>
  <cols>
    <col min="1" max="1" width="18.85546875" customWidth="1"/>
    <col min="2" max="2" width="16.42578125" customWidth="1"/>
    <col min="3" max="3" width="16.85546875" customWidth="1"/>
    <col min="4" max="4" width="12.85546875" bestFit="1" customWidth="1"/>
    <col min="6" max="6" width="10" bestFit="1" customWidth="1"/>
  </cols>
  <sheetData>
    <row r="1" spans="1:6" x14ac:dyDescent="0.25">
      <c r="B1" s="69">
        <f>SUM(B2:B120)</f>
        <v>326934771.99999928</v>
      </c>
      <c r="C1" s="69">
        <f>B1*2</f>
        <v>653869543.99999857</v>
      </c>
    </row>
    <row r="2" spans="1:6" x14ac:dyDescent="0.25">
      <c r="A2" s="72" t="s">
        <v>228</v>
      </c>
      <c r="B2" s="54">
        <f>13345676.5694444+7463860.85714286</f>
        <v>20809537.426587261</v>
      </c>
    </row>
    <row r="3" spans="1:6" x14ac:dyDescent="0.25">
      <c r="A3" s="73" t="s">
        <v>230</v>
      </c>
      <c r="B3" s="54">
        <f>13345676.5694444</f>
        <v>13345676.569444399</v>
      </c>
      <c r="C3" s="69">
        <f>F12-C1</f>
        <v>31130456.000001431</v>
      </c>
    </row>
    <row r="4" spans="1:6" x14ac:dyDescent="0.25">
      <c r="A4" s="73" t="s">
        <v>229</v>
      </c>
      <c r="B4" s="54">
        <f>13345676.5694444</f>
        <v>13345676.569444399</v>
      </c>
      <c r="D4" s="69">
        <f>C3/9</f>
        <v>3458939.5555557143</v>
      </c>
    </row>
    <row r="5" spans="1:6" x14ac:dyDescent="0.25">
      <c r="A5" s="73" t="s">
        <v>231</v>
      </c>
      <c r="B5" s="54">
        <f>13345676.5694444</f>
        <v>13345676.569444399</v>
      </c>
    </row>
    <row r="6" spans="1:6" x14ac:dyDescent="0.25">
      <c r="A6" s="73" t="s">
        <v>232</v>
      </c>
      <c r="B6" s="54">
        <f>13345676.5694444</f>
        <v>13345676.569444399</v>
      </c>
      <c r="D6" s="69">
        <v>3458939.5555557101</v>
      </c>
    </row>
    <row r="7" spans="1:6" x14ac:dyDescent="0.25">
      <c r="A7" s="73" t="s">
        <v>233</v>
      </c>
      <c r="B7" s="54">
        <f t="shared" ref="B7" si="0">13345676.5694444+7463860.85714286</f>
        <v>20809537.426587261</v>
      </c>
    </row>
    <row r="8" spans="1:6" x14ac:dyDescent="0.25">
      <c r="A8" s="73" t="s">
        <v>234</v>
      </c>
      <c r="B8" s="54">
        <f>11981722.4444444</f>
        <v>11981722.444444399</v>
      </c>
    </row>
    <row r="9" spans="1:6" x14ac:dyDescent="0.25">
      <c r="A9" s="73" t="s">
        <v>226</v>
      </c>
      <c r="B9" s="54">
        <f>13345676.5694444</f>
        <v>13345676.569444399</v>
      </c>
    </row>
    <row r="10" spans="1:6" x14ac:dyDescent="0.25">
      <c r="A10" s="73" t="s">
        <v>235</v>
      </c>
      <c r="B10" s="54">
        <f>13345676.5694444</f>
        <v>13345676.569444399</v>
      </c>
    </row>
    <row r="11" spans="1:6" x14ac:dyDescent="0.25">
      <c r="A11" s="75" t="s">
        <v>61</v>
      </c>
      <c r="B11" s="60">
        <v>560602.670173647</v>
      </c>
    </row>
    <row r="12" spans="1:6" x14ac:dyDescent="0.25">
      <c r="A12" s="74" t="s">
        <v>177</v>
      </c>
      <c r="B12" s="60">
        <v>5049855.8740259698</v>
      </c>
      <c r="F12">
        <v>685000000</v>
      </c>
    </row>
    <row r="13" spans="1:6" x14ac:dyDescent="0.25">
      <c r="A13" s="75" t="s">
        <v>67</v>
      </c>
      <c r="B13" s="60">
        <v>560602.670173647</v>
      </c>
    </row>
    <row r="14" spans="1:6" x14ac:dyDescent="0.25">
      <c r="A14" s="75" t="s">
        <v>51</v>
      </c>
      <c r="B14" s="60">
        <v>560602.670173647</v>
      </c>
    </row>
    <row r="15" spans="1:6" x14ac:dyDescent="0.25">
      <c r="A15" s="75" t="s">
        <v>83</v>
      </c>
      <c r="B15" s="60">
        <v>560602.670173647</v>
      </c>
    </row>
    <row r="16" spans="1:6" x14ac:dyDescent="0.25">
      <c r="A16" s="75" t="s">
        <v>65</v>
      </c>
      <c r="B16" s="60">
        <v>560602.670173647</v>
      </c>
    </row>
    <row r="17" spans="1:2" x14ac:dyDescent="0.25">
      <c r="A17" s="74" t="s">
        <v>179</v>
      </c>
      <c r="B17" s="60">
        <v>5049855.8740259698</v>
      </c>
    </row>
    <row r="18" spans="1:2" x14ac:dyDescent="0.25">
      <c r="A18" s="75" t="s">
        <v>26</v>
      </c>
      <c r="B18" s="60">
        <v>560602.670173647</v>
      </c>
    </row>
    <row r="19" spans="1:2" x14ac:dyDescent="0.25">
      <c r="A19" s="75" t="s">
        <v>236</v>
      </c>
      <c r="B19" s="60">
        <v>560602.670173647</v>
      </c>
    </row>
    <row r="20" spans="1:2" x14ac:dyDescent="0.25">
      <c r="A20" s="75" t="s">
        <v>41</v>
      </c>
      <c r="B20" s="60">
        <v>560602.670173647</v>
      </c>
    </row>
    <row r="21" spans="1:2" x14ac:dyDescent="0.25">
      <c r="A21" s="75" t="s">
        <v>127</v>
      </c>
      <c r="B21" s="60">
        <v>560602.670173647</v>
      </c>
    </row>
    <row r="22" spans="1:2" x14ac:dyDescent="0.25">
      <c r="A22" s="75" t="s">
        <v>129</v>
      </c>
      <c r="B22" s="60">
        <v>560602.670173647</v>
      </c>
    </row>
    <row r="23" spans="1:2" x14ac:dyDescent="0.25">
      <c r="A23" s="75" t="s">
        <v>115</v>
      </c>
      <c r="B23" s="60">
        <v>560602.670173647</v>
      </c>
    </row>
    <row r="24" spans="1:2" x14ac:dyDescent="0.25">
      <c r="A24" s="75" t="s">
        <v>14</v>
      </c>
      <c r="B24" s="60">
        <v>560602.670173647</v>
      </c>
    </row>
    <row r="25" spans="1:2" x14ac:dyDescent="0.25">
      <c r="A25" s="74" t="s">
        <v>181</v>
      </c>
      <c r="B25" s="60">
        <f>5049855.87402597+7463860.85714286</f>
        <v>12513716.731168829</v>
      </c>
    </row>
    <row r="26" spans="1:2" x14ac:dyDescent="0.25">
      <c r="A26" s="75" t="s">
        <v>183</v>
      </c>
      <c r="B26" s="60">
        <v>5049855.8740259698</v>
      </c>
    </row>
    <row r="27" spans="1:2" x14ac:dyDescent="0.25">
      <c r="A27" s="75" t="s">
        <v>164</v>
      </c>
      <c r="B27" s="60">
        <v>560602.670173647</v>
      </c>
    </row>
    <row r="28" spans="1:2" x14ac:dyDescent="0.25">
      <c r="A28" s="75" t="s">
        <v>146</v>
      </c>
      <c r="B28" s="60">
        <v>560602.670173647</v>
      </c>
    </row>
    <row r="29" spans="1:2" x14ac:dyDescent="0.25">
      <c r="A29" s="75" t="s">
        <v>166</v>
      </c>
      <c r="B29" s="60">
        <v>560602.670173647</v>
      </c>
    </row>
    <row r="30" spans="1:2" x14ac:dyDescent="0.25">
      <c r="A30" s="75" t="s">
        <v>131</v>
      </c>
      <c r="B30" s="60">
        <v>560602.670173647</v>
      </c>
    </row>
    <row r="31" spans="1:2" x14ac:dyDescent="0.25">
      <c r="A31" s="75" t="s">
        <v>93</v>
      </c>
      <c r="B31" s="60">
        <v>560602.670173647</v>
      </c>
    </row>
    <row r="32" spans="1:2" x14ac:dyDescent="0.25">
      <c r="A32" s="74" t="s">
        <v>185</v>
      </c>
      <c r="B32" s="60">
        <v>5049855.8740259698</v>
      </c>
    </row>
    <row r="33" spans="1:2" x14ac:dyDescent="0.25">
      <c r="A33" s="75" t="s">
        <v>91</v>
      </c>
      <c r="B33" s="60">
        <v>560602.670173647</v>
      </c>
    </row>
    <row r="34" spans="1:2" x14ac:dyDescent="0.25">
      <c r="A34" s="75" t="s">
        <v>59</v>
      </c>
      <c r="B34" s="60">
        <v>560602.670173647</v>
      </c>
    </row>
    <row r="35" spans="1:2" x14ac:dyDescent="0.25">
      <c r="A35" s="75" t="s">
        <v>37</v>
      </c>
      <c r="B35" s="60">
        <v>560602.670173647</v>
      </c>
    </row>
    <row r="36" spans="1:2" x14ac:dyDescent="0.25">
      <c r="A36" s="74" t="s">
        <v>188</v>
      </c>
      <c r="B36" s="60">
        <v>5049855.8740259698</v>
      </c>
    </row>
    <row r="37" spans="1:2" x14ac:dyDescent="0.25">
      <c r="A37" s="75" t="s">
        <v>148</v>
      </c>
      <c r="B37" s="60">
        <v>560602.670173647</v>
      </c>
    </row>
    <row r="38" spans="1:2" x14ac:dyDescent="0.25">
      <c r="A38" s="75" t="s">
        <v>69</v>
      </c>
      <c r="B38" s="60">
        <v>560602.670173647</v>
      </c>
    </row>
    <row r="39" spans="1:2" x14ac:dyDescent="0.25">
      <c r="A39" s="75" t="s">
        <v>153</v>
      </c>
      <c r="B39" s="60">
        <v>560602.670173647</v>
      </c>
    </row>
    <row r="40" spans="1:2" x14ac:dyDescent="0.25">
      <c r="A40" s="75" t="s">
        <v>99</v>
      </c>
      <c r="B40" s="60">
        <v>560602.670173647</v>
      </c>
    </row>
    <row r="41" spans="1:2" x14ac:dyDescent="0.25">
      <c r="A41" s="75" t="s">
        <v>133</v>
      </c>
      <c r="B41" s="60">
        <v>560602.670173647</v>
      </c>
    </row>
    <row r="42" spans="1:2" x14ac:dyDescent="0.25">
      <c r="A42" s="75" t="s">
        <v>71</v>
      </c>
      <c r="B42" s="60">
        <v>560602.670173647</v>
      </c>
    </row>
    <row r="43" spans="1:2" x14ac:dyDescent="0.25">
      <c r="A43" s="74" t="s">
        <v>190</v>
      </c>
      <c r="B43" s="60">
        <v>5049855.8740259698</v>
      </c>
    </row>
    <row r="44" spans="1:2" x14ac:dyDescent="0.25">
      <c r="A44" s="75" t="s">
        <v>18</v>
      </c>
      <c r="B44" s="60">
        <v>560602.670173647</v>
      </c>
    </row>
    <row r="45" spans="1:2" x14ac:dyDescent="0.25">
      <c r="A45" s="75" t="s">
        <v>101</v>
      </c>
      <c r="B45" s="60">
        <v>560602.670173647</v>
      </c>
    </row>
    <row r="46" spans="1:2" x14ac:dyDescent="0.25">
      <c r="A46" s="75" t="s">
        <v>39</v>
      </c>
      <c r="B46" s="60">
        <v>560602.670173647</v>
      </c>
    </row>
    <row r="47" spans="1:2" x14ac:dyDescent="0.25">
      <c r="A47" s="75" t="s">
        <v>125</v>
      </c>
      <c r="B47" s="60">
        <v>560602.670173647</v>
      </c>
    </row>
    <row r="48" spans="1:2" x14ac:dyDescent="0.25">
      <c r="A48" s="75" t="s">
        <v>1</v>
      </c>
      <c r="B48" s="60">
        <v>560602.670173647</v>
      </c>
    </row>
    <row r="49" spans="1:2" x14ac:dyDescent="0.25">
      <c r="A49" s="75" t="s">
        <v>28</v>
      </c>
      <c r="B49" s="60">
        <v>560602.670173647</v>
      </c>
    </row>
    <row r="50" spans="1:2" x14ac:dyDescent="0.25">
      <c r="A50" s="75" t="s">
        <v>155</v>
      </c>
      <c r="B50" s="60">
        <v>560602.670173647</v>
      </c>
    </row>
    <row r="51" spans="1:2" x14ac:dyDescent="0.25">
      <c r="A51" s="75" t="s">
        <v>45</v>
      </c>
      <c r="B51" s="60">
        <v>560602.670173647</v>
      </c>
    </row>
    <row r="52" spans="1:2" x14ac:dyDescent="0.25">
      <c r="A52" s="75" t="s">
        <v>49</v>
      </c>
      <c r="B52" s="60">
        <v>560602.670173647</v>
      </c>
    </row>
    <row r="53" spans="1:2" x14ac:dyDescent="0.25">
      <c r="A53" s="75" t="s">
        <v>151</v>
      </c>
      <c r="B53" s="60">
        <v>560602.670173647</v>
      </c>
    </row>
    <row r="54" spans="1:2" x14ac:dyDescent="0.25">
      <c r="A54" s="75" t="s">
        <v>87</v>
      </c>
      <c r="B54" s="60">
        <v>560602.670173647</v>
      </c>
    </row>
    <row r="55" spans="1:2" x14ac:dyDescent="0.25">
      <c r="A55" s="75" t="s">
        <v>174</v>
      </c>
      <c r="B55" s="60">
        <v>560602.670173647</v>
      </c>
    </row>
    <row r="56" spans="1:2" x14ac:dyDescent="0.25">
      <c r="A56" s="75" t="s">
        <v>5</v>
      </c>
      <c r="B56" s="60">
        <v>560602.670173647</v>
      </c>
    </row>
    <row r="57" spans="1:2" x14ac:dyDescent="0.25">
      <c r="A57" s="74" t="s">
        <v>195</v>
      </c>
      <c r="B57" s="60">
        <f>5049855.87402597+7463860.85714286</f>
        <v>12513716.731168829</v>
      </c>
    </row>
    <row r="58" spans="1:2" x14ac:dyDescent="0.25">
      <c r="A58" s="75" t="s">
        <v>135</v>
      </c>
      <c r="B58" s="60">
        <v>560602.670173647</v>
      </c>
    </row>
    <row r="59" spans="1:2" x14ac:dyDescent="0.25">
      <c r="A59" s="75" t="s">
        <v>55</v>
      </c>
      <c r="B59" s="60">
        <v>560602.670173647</v>
      </c>
    </row>
    <row r="60" spans="1:2" x14ac:dyDescent="0.25">
      <c r="A60" s="74" t="s">
        <v>197</v>
      </c>
      <c r="B60" s="60">
        <v>5049855.8740259698</v>
      </c>
    </row>
    <row r="61" spans="1:2" x14ac:dyDescent="0.25">
      <c r="A61" s="75" t="s">
        <v>103</v>
      </c>
      <c r="B61" s="60">
        <v>560602.670173647</v>
      </c>
    </row>
    <row r="62" spans="1:2" x14ac:dyDescent="0.25">
      <c r="A62" s="75" t="s">
        <v>117</v>
      </c>
      <c r="B62" s="60">
        <v>560602.670173647</v>
      </c>
    </row>
    <row r="63" spans="1:2" x14ac:dyDescent="0.25">
      <c r="A63" s="75" t="s">
        <v>105</v>
      </c>
      <c r="B63" s="60">
        <v>560602.670173647</v>
      </c>
    </row>
    <row r="64" spans="1:2" x14ac:dyDescent="0.25">
      <c r="A64" s="74" t="s">
        <v>200</v>
      </c>
      <c r="B64" s="60">
        <v>5049855.8740259698</v>
      </c>
    </row>
    <row r="65" spans="1:2" x14ac:dyDescent="0.25">
      <c r="A65" s="75" t="s">
        <v>24</v>
      </c>
      <c r="B65" s="60">
        <v>560602.670173647</v>
      </c>
    </row>
    <row r="66" spans="1:2" x14ac:dyDescent="0.25">
      <c r="A66" s="74" t="s">
        <v>202</v>
      </c>
      <c r="B66" s="60">
        <f>5049855.87402597+7463860.85714286</f>
        <v>12513716.731168829</v>
      </c>
    </row>
    <row r="67" spans="1:2" x14ac:dyDescent="0.25">
      <c r="A67" s="75" t="s">
        <v>95</v>
      </c>
      <c r="B67" s="60">
        <v>560602.670173647</v>
      </c>
    </row>
    <row r="68" spans="1:2" x14ac:dyDescent="0.25">
      <c r="A68" s="74" t="s">
        <v>204</v>
      </c>
      <c r="B68" s="60">
        <f>5049855.87402597+7463860.85714286</f>
        <v>12513716.731168829</v>
      </c>
    </row>
    <row r="69" spans="1:2" x14ac:dyDescent="0.25">
      <c r="A69" s="74" t="s">
        <v>206</v>
      </c>
      <c r="B69" s="60">
        <v>5049855.8740259698</v>
      </c>
    </row>
    <row r="70" spans="1:2" x14ac:dyDescent="0.25">
      <c r="A70" s="75" t="s">
        <v>160</v>
      </c>
      <c r="B70" s="60">
        <v>560602.670173647</v>
      </c>
    </row>
    <row r="71" spans="1:2" x14ac:dyDescent="0.25">
      <c r="A71" s="75" t="s">
        <v>175</v>
      </c>
      <c r="B71" s="60">
        <v>560602.670173647</v>
      </c>
    </row>
    <row r="72" spans="1:2" x14ac:dyDescent="0.25">
      <c r="A72" s="75" t="s">
        <v>138</v>
      </c>
      <c r="B72" s="60">
        <v>560602.670173647</v>
      </c>
    </row>
    <row r="73" spans="1:2" x14ac:dyDescent="0.25">
      <c r="A73" s="75" t="s">
        <v>173</v>
      </c>
      <c r="B73" s="60">
        <v>560602.670173647</v>
      </c>
    </row>
    <row r="74" spans="1:2" x14ac:dyDescent="0.25">
      <c r="A74" s="75" t="s">
        <v>168</v>
      </c>
      <c r="B74" s="60">
        <v>560602.670173647</v>
      </c>
    </row>
    <row r="75" spans="1:2" x14ac:dyDescent="0.25">
      <c r="A75" s="75" t="s">
        <v>7</v>
      </c>
      <c r="B75" s="60">
        <v>560602.670173647</v>
      </c>
    </row>
    <row r="76" spans="1:2" x14ac:dyDescent="0.25">
      <c r="A76" s="75" t="s">
        <v>77</v>
      </c>
      <c r="B76" s="60">
        <v>560602.670173647</v>
      </c>
    </row>
    <row r="77" spans="1:2" x14ac:dyDescent="0.25">
      <c r="A77" s="74" t="s">
        <v>208</v>
      </c>
      <c r="B77" s="60">
        <v>5049855.8740259698</v>
      </c>
    </row>
    <row r="78" spans="1:2" x14ac:dyDescent="0.25">
      <c r="A78" s="75" t="s">
        <v>119</v>
      </c>
      <c r="B78" s="60">
        <v>560602.670173647</v>
      </c>
    </row>
    <row r="79" spans="1:2" x14ac:dyDescent="0.25">
      <c r="A79" s="76" t="s">
        <v>47</v>
      </c>
      <c r="B79" s="60">
        <v>560602.670173647</v>
      </c>
    </row>
    <row r="80" spans="1:2" x14ac:dyDescent="0.25">
      <c r="A80" s="75" t="s">
        <v>31</v>
      </c>
      <c r="B80" s="60">
        <v>560602.670173647</v>
      </c>
    </row>
    <row r="81" spans="1:2" x14ac:dyDescent="0.25">
      <c r="A81" s="75" t="s">
        <v>73</v>
      </c>
      <c r="B81" s="60">
        <v>560602.670173647</v>
      </c>
    </row>
    <row r="82" spans="1:2" x14ac:dyDescent="0.25">
      <c r="A82" s="75" t="s">
        <v>3</v>
      </c>
      <c r="B82" s="60">
        <v>560602.670173647</v>
      </c>
    </row>
    <row r="83" spans="1:2" x14ac:dyDescent="0.25">
      <c r="A83" s="74" t="s">
        <v>210</v>
      </c>
      <c r="B83" s="60">
        <f>5049855.87402597+7463860.85714286</f>
        <v>12513716.731168829</v>
      </c>
    </row>
    <row r="84" spans="1:2" x14ac:dyDescent="0.25">
      <c r="A84" s="75" t="s">
        <v>75</v>
      </c>
      <c r="B84" s="60">
        <v>560602.670173647</v>
      </c>
    </row>
    <row r="85" spans="1:2" x14ac:dyDescent="0.25">
      <c r="A85" s="75" t="s">
        <v>237</v>
      </c>
      <c r="B85" s="60">
        <v>560602.670173647</v>
      </c>
    </row>
    <row r="86" spans="1:2" x14ac:dyDescent="0.25">
      <c r="A86" s="75" t="s">
        <v>33</v>
      </c>
      <c r="B86" s="60">
        <v>560602.670173647</v>
      </c>
    </row>
    <row r="87" spans="1:2" x14ac:dyDescent="0.25">
      <c r="A87" s="75" t="s">
        <v>111</v>
      </c>
      <c r="B87" s="60">
        <v>560602.670173647</v>
      </c>
    </row>
    <row r="88" spans="1:2" x14ac:dyDescent="0.25">
      <c r="A88" s="75" t="s">
        <v>107</v>
      </c>
      <c r="B88" s="60">
        <v>560602.670173647</v>
      </c>
    </row>
    <row r="89" spans="1:2" x14ac:dyDescent="0.25">
      <c r="A89" s="75" t="s">
        <v>149</v>
      </c>
      <c r="B89" s="60">
        <v>560602.670173647</v>
      </c>
    </row>
    <row r="90" spans="1:2" x14ac:dyDescent="0.25">
      <c r="A90" s="75" t="s">
        <v>140</v>
      </c>
      <c r="B90" s="60">
        <v>560602.670173647</v>
      </c>
    </row>
    <row r="91" spans="1:2" x14ac:dyDescent="0.25">
      <c r="A91" s="75" t="s">
        <v>79</v>
      </c>
      <c r="B91" s="60">
        <v>560602.670173647</v>
      </c>
    </row>
    <row r="92" spans="1:2" x14ac:dyDescent="0.25">
      <c r="A92" s="75" t="s">
        <v>16</v>
      </c>
      <c r="B92" s="60">
        <v>560602.670173647</v>
      </c>
    </row>
    <row r="93" spans="1:2" x14ac:dyDescent="0.25">
      <c r="A93" s="75" t="s">
        <v>20</v>
      </c>
      <c r="B93" s="60">
        <v>560602.670173647</v>
      </c>
    </row>
    <row r="94" spans="1:2" x14ac:dyDescent="0.25">
      <c r="A94" s="75" t="s">
        <v>162</v>
      </c>
      <c r="B94" s="60">
        <v>560602.670173647</v>
      </c>
    </row>
    <row r="95" spans="1:2" x14ac:dyDescent="0.25">
      <c r="A95" s="75" t="s">
        <v>85</v>
      </c>
      <c r="B95" s="60">
        <v>560602.670173647</v>
      </c>
    </row>
    <row r="96" spans="1:2" x14ac:dyDescent="0.25">
      <c r="A96" s="75" t="s">
        <v>57</v>
      </c>
      <c r="B96" s="60">
        <v>560602.670173647</v>
      </c>
    </row>
    <row r="97" spans="1:2" x14ac:dyDescent="0.25">
      <c r="A97" s="75" t="s">
        <v>121</v>
      </c>
      <c r="B97" s="60">
        <v>560602.670173647</v>
      </c>
    </row>
    <row r="98" spans="1:2" x14ac:dyDescent="0.25">
      <c r="A98" s="74" t="s">
        <v>214</v>
      </c>
      <c r="B98" s="60">
        <v>5049855.8740259698</v>
      </c>
    </row>
    <row r="99" spans="1:2" x14ac:dyDescent="0.25">
      <c r="A99" s="75" t="s">
        <v>123</v>
      </c>
      <c r="B99" s="60">
        <v>560602.670173647</v>
      </c>
    </row>
    <row r="100" spans="1:2" x14ac:dyDescent="0.25">
      <c r="A100" s="75" t="s">
        <v>142</v>
      </c>
      <c r="B100" s="60">
        <v>560602.670173647</v>
      </c>
    </row>
    <row r="101" spans="1:2" x14ac:dyDescent="0.25">
      <c r="A101" s="74" t="s">
        <v>216</v>
      </c>
      <c r="B101" s="60">
        <v>5049855.8740259698</v>
      </c>
    </row>
    <row r="102" spans="1:2" x14ac:dyDescent="0.25">
      <c r="A102" s="75" t="s">
        <v>9</v>
      </c>
      <c r="B102" s="60">
        <v>560602.670173647</v>
      </c>
    </row>
    <row r="103" spans="1:2" x14ac:dyDescent="0.25">
      <c r="A103" s="75" t="s">
        <v>63</v>
      </c>
      <c r="B103" s="60">
        <v>560602.670173647</v>
      </c>
    </row>
    <row r="104" spans="1:2" x14ac:dyDescent="0.25">
      <c r="A104" s="74" t="s">
        <v>218</v>
      </c>
      <c r="B104" s="60">
        <v>5049855.8740259698</v>
      </c>
    </row>
    <row r="105" spans="1:2" x14ac:dyDescent="0.25">
      <c r="A105" s="75" t="s">
        <v>144</v>
      </c>
      <c r="B105" s="60">
        <v>560602.670173647</v>
      </c>
    </row>
    <row r="106" spans="1:2" x14ac:dyDescent="0.25">
      <c r="A106" s="75" t="s">
        <v>157</v>
      </c>
      <c r="B106" s="60">
        <v>560602.670173647</v>
      </c>
    </row>
    <row r="107" spans="1:2" x14ac:dyDescent="0.25">
      <c r="A107" s="74" t="s">
        <v>220</v>
      </c>
      <c r="B107" s="60">
        <v>5049855.8740259698</v>
      </c>
    </row>
    <row r="108" spans="1:2" x14ac:dyDescent="0.25">
      <c r="A108" s="75" t="s">
        <v>43</v>
      </c>
      <c r="B108" s="60">
        <v>560602.670173647</v>
      </c>
    </row>
    <row r="109" spans="1:2" x14ac:dyDescent="0.25">
      <c r="A109" s="74" t="s">
        <v>222</v>
      </c>
      <c r="B109" s="60">
        <v>5049855.8740259698</v>
      </c>
    </row>
    <row r="110" spans="1:2" x14ac:dyDescent="0.25">
      <c r="A110" s="75" t="s">
        <v>81</v>
      </c>
      <c r="B110" s="60">
        <v>560602.670173647</v>
      </c>
    </row>
    <row r="111" spans="1:2" x14ac:dyDescent="0.25">
      <c r="A111" s="74" t="s">
        <v>224</v>
      </c>
      <c r="B111" s="60">
        <v>5049855.8740259698</v>
      </c>
    </row>
    <row r="112" spans="1:2" x14ac:dyDescent="0.25">
      <c r="A112" s="75" t="s">
        <v>97</v>
      </c>
      <c r="B112" s="60">
        <v>560602.670173647</v>
      </c>
    </row>
    <row r="113" spans="1:2" x14ac:dyDescent="0.25">
      <c r="A113" s="75" t="s">
        <v>109</v>
      </c>
      <c r="B113" s="60">
        <v>560602.670173647</v>
      </c>
    </row>
    <row r="114" spans="1:2" x14ac:dyDescent="0.25">
      <c r="A114" s="75" t="s">
        <v>35</v>
      </c>
      <c r="B114" s="60">
        <v>560602.670173647</v>
      </c>
    </row>
    <row r="115" spans="1:2" x14ac:dyDescent="0.25">
      <c r="A115" s="75" t="s">
        <v>22</v>
      </c>
      <c r="B115" s="60">
        <v>560602.670173647</v>
      </c>
    </row>
    <row r="116" spans="1:2" x14ac:dyDescent="0.25">
      <c r="A116" s="75" t="s">
        <v>170</v>
      </c>
      <c r="B116" s="60">
        <v>560602.670173647</v>
      </c>
    </row>
    <row r="117" spans="1:2" x14ac:dyDescent="0.25">
      <c r="A117" s="75" t="s">
        <v>53</v>
      </c>
      <c r="B117" s="60">
        <v>560602.670173647</v>
      </c>
    </row>
    <row r="118" spans="1:2" x14ac:dyDescent="0.25">
      <c r="A118" s="75" t="s">
        <v>12</v>
      </c>
      <c r="B118" s="60">
        <v>560602.670173647</v>
      </c>
    </row>
    <row r="119" spans="1:2" x14ac:dyDescent="0.25">
      <c r="A119" s="75" t="s">
        <v>113</v>
      </c>
      <c r="B119" s="60">
        <v>560602.670173647</v>
      </c>
    </row>
    <row r="120" spans="1:2" x14ac:dyDescent="0.25">
      <c r="A120" s="75" t="s">
        <v>89</v>
      </c>
      <c r="B120" s="60">
        <v>560602.670173647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VBD aprēķins - finansējums</vt:lpstr>
      <vt:lpstr>Intervāli</vt:lpstr>
      <vt:lpstr>Aprēķina tabula - vecā</vt:lpstr>
      <vt:lpstr>Aprēķina tabula - esošais per.</vt:lpstr>
      <vt:lpstr>TAI-nov</vt:lpstr>
      <vt:lpstr>TAI-9pils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Ritvars Timermanis</dc:creator>
  <cp:lastModifiedBy>Kaspars Raubiškis</cp:lastModifiedBy>
  <cp:lastPrinted>2016-01-08T13:13:17Z</cp:lastPrinted>
  <dcterms:created xsi:type="dcterms:W3CDTF">2010-09-24T10:08:09Z</dcterms:created>
  <dcterms:modified xsi:type="dcterms:W3CDTF">2016-01-08T13:43:24Z</dcterms:modified>
</cp:coreProperties>
</file>