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730" windowHeight="11760" firstSheet="2" activeTab="7"/>
  </bookViews>
  <sheets>
    <sheet name="Uzdevuma apraksts" sheetId="8" r:id="rId1"/>
    <sheet name="1. Attiecināšana" sheetId="1" r:id="rId2"/>
    <sheet name="2. Stundas likmes" sheetId="2" r:id="rId3"/>
    <sheet name="3. Darba vieta" sheetId="3" r:id="rId4"/>
    <sheet name="4. IT rīki" sheetId="4" r:id="rId5"/>
    <sheet name="5. Dokuments" sheetId="5" r:id="rId6"/>
    <sheet name="6. Netiešās izmaksas" sheetId="7" r:id="rId7"/>
    <sheet name="7. Pašizmaksas_aprēķins" sheetId="6" r:id="rId8"/>
  </sheets>
  <definedNames>
    <definedName name="_xlnm._FilterDatabase" localSheetId="1" hidden="1">'1. Attiecināšana'!$A$4:$S$46</definedName>
    <definedName name="_xlnm._FilterDatabase" localSheetId="4" hidden="1">'4. IT rīki'!#REF!</definedName>
    <definedName name="Apmekletajs" localSheetId="1">#REF!</definedName>
    <definedName name="Apmekletajs">#REF!</definedName>
    <definedName name="ApmekletajsIZ" localSheetId="1">#REF!</definedName>
    <definedName name="ApmekletajsIZ">#REF!</definedName>
    <definedName name="asdadsad">#REF!</definedName>
    <definedName name="asdsadasd">#REF!</definedName>
    <definedName name="cvnbvbnvbn">#REF!</definedName>
    <definedName name="Efektivais.darba.laiks" localSheetId="1">#REF!</definedName>
    <definedName name="Efektivais.darba.laiks">#REF!</definedName>
    <definedName name="Efektivais.darba.laiks.H.gada" localSheetId="1">#REF!</definedName>
    <definedName name="Efektivais.darba.laiks.H.gada">#REF!</definedName>
    <definedName name="Efektīvais.darba.laiks" localSheetId="1">#REF!</definedName>
    <definedName name="Efektīvais.darba.laiks">#REF!</definedName>
    <definedName name="Efektīvais_darba_laiks__stundas_gadā" localSheetId="1">#REF!</definedName>
    <definedName name="Efektīvais_darba_laiks__stundas_gadā">#REF!</definedName>
    <definedName name="Epasts" localSheetId="1">#REF!</definedName>
    <definedName name="Epasts">#REF!</definedName>
    <definedName name="EpastsIZ" localSheetId="1">#REF!</definedName>
    <definedName name="EpastsIZ">#REF!</definedName>
    <definedName name="f">#REF!</definedName>
    <definedName name="faeafaf">#REF!</definedName>
    <definedName name="Pasts" localSheetId="1">#REF!</definedName>
    <definedName name="Pasts">#REF!</definedName>
    <definedName name="PastsIZ" localSheetId="1">#REF!</definedName>
    <definedName name="PastsIZ">#REF!</definedName>
    <definedName name="_xlnm.Print_Area" localSheetId="1">'1. Attiecināšana'!$A$1:$S$46</definedName>
    <definedName name="s">#REF!</definedName>
    <definedName name="vbcxbvcbcv">#REF!</definedName>
    <definedName name="vbnvbnvbnvb">#REF!</definedName>
    <definedName name="zcxzxczxc">#REF!</definedName>
    <definedName name="zxczxc">#REF!</definedName>
    <definedName name="zzz">#REF!</definedName>
  </definedNames>
  <calcPr calcId="14562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I5" i="7" l="1"/>
  <c r="J5" i="7"/>
  <c r="J6" i="7"/>
  <c r="C15" i="1"/>
  <c r="C8" i="7"/>
  <c r="D15" i="1"/>
  <c r="D8" i="7"/>
  <c r="E15" i="1"/>
  <c r="E8" i="7"/>
  <c r="F15" i="1"/>
  <c r="F8" i="7"/>
  <c r="G15" i="1"/>
  <c r="G8" i="7"/>
  <c r="I8" i="7"/>
  <c r="J8" i="7"/>
  <c r="J9" i="7"/>
  <c r="J10" i="7"/>
  <c r="J11" i="7"/>
  <c r="J12" i="7"/>
  <c r="G7" i="3"/>
  <c r="J13" i="7"/>
  <c r="G8" i="3"/>
  <c r="J14" i="7"/>
  <c r="G9" i="3"/>
  <c r="J15" i="7"/>
  <c r="G10" i="3"/>
  <c r="J16" i="7"/>
  <c r="G11" i="3"/>
  <c r="J17" i="7"/>
  <c r="J18" i="7"/>
  <c r="J19" i="7"/>
  <c r="I20" i="7"/>
  <c r="J20" i="7"/>
  <c r="G13" i="3"/>
  <c r="J21" i="7"/>
  <c r="I14" i="3"/>
  <c r="I25" i="3"/>
  <c r="G14" i="3"/>
  <c r="J22" i="7"/>
  <c r="I15" i="3"/>
  <c r="G15" i="3"/>
  <c r="J23" i="7"/>
  <c r="J24" i="7"/>
  <c r="I17" i="3"/>
  <c r="G17" i="3"/>
  <c r="J25" i="7"/>
  <c r="I18" i="3"/>
  <c r="G18" i="3"/>
  <c r="J26" i="7"/>
  <c r="G19" i="3"/>
  <c r="J27" i="7"/>
  <c r="J28" i="7"/>
  <c r="J29" i="7"/>
  <c r="J30" i="7"/>
  <c r="J31" i="7"/>
  <c r="J32" i="7"/>
  <c r="J33" i="7"/>
  <c r="J34" i="7"/>
  <c r="J35" i="7"/>
  <c r="J36" i="7"/>
  <c r="J37" i="7"/>
  <c r="Y28" i="6"/>
  <c r="Y26" i="6"/>
  <c r="Y15" i="6"/>
  <c r="Y6" i="6"/>
  <c r="I5" i="4"/>
  <c r="I16" i="4"/>
  <c r="S5" i="6"/>
  <c r="S12" i="6"/>
  <c r="S13" i="6"/>
  <c r="S14" i="6"/>
  <c r="S27" i="6"/>
  <c r="S29" i="6"/>
  <c r="I10" i="4"/>
  <c r="C6" i="4"/>
  <c r="C17" i="4"/>
  <c r="D6" i="4"/>
  <c r="D17" i="4"/>
  <c r="E6" i="4"/>
  <c r="E17" i="4"/>
  <c r="F6" i="4"/>
  <c r="F17" i="4"/>
  <c r="I17" i="4"/>
  <c r="T5" i="6"/>
  <c r="T12" i="6"/>
  <c r="T13" i="6"/>
  <c r="T14" i="6"/>
  <c r="J27" i="6"/>
  <c r="T27" i="6"/>
  <c r="T29" i="6"/>
  <c r="I7" i="4"/>
  <c r="C7" i="4"/>
  <c r="C18" i="4"/>
  <c r="D7" i="4"/>
  <c r="D18" i="4"/>
  <c r="F7" i="4"/>
  <c r="F18" i="4"/>
  <c r="I18" i="4"/>
  <c r="U5" i="6"/>
  <c r="U12" i="6"/>
  <c r="U13" i="6"/>
  <c r="U14" i="6"/>
  <c r="U27" i="6"/>
  <c r="U29" i="6"/>
  <c r="I29" i="1"/>
  <c r="I8" i="4"/>
  <c r="I19" i="4"/>
  <c r="V5" i="6"/>
  <c r="V12" i="6"/>
  <c r="V13" i="6"/>
  <c r="V14" i="6"/>
  <c r="V27" i="6"/>
  <c r="V29" i="6"/>
  <c r="C4" i="5"/>
  <c r="C10" i="5"/>
  <c r="C11" i="5"/>
  <c r="C5" i="5"/>
  <c r="D5" i="5"/>
  <c r="E5" i="5"/>
  <c r="F5" i="5"/>
  <c r="D4" i="5"/>
  <c r="D10" i="5"/>
  <c r="E4" i="5"/>
  <c r="E10" i="5"/>
  <c r="F4" i="5"/>
  <c r="F10" i="5"/>
  <c r="C12" i="5"/>
  <c r="C13" i="5"/>
  <c r="W5" i="6"/>
  <c r="W12" i="6"/>
  <c r="W13" i="6"/>
  <c r="W14" i="6"/>
  <c r="W27" i="6"/>
  <c r="W29" i="6"/>
  <c r="H13" i="6"/>
  <c r="C14" i="3"/>
  <c r="C15" i="3"/>
  <c r="C17" i="3"/>
  <c r="C18" i="3"/>
  <c r="C23" i="3"/>
  <c r="C29" i="3"/>
  <c r="C30" i="3"/>
  <c r="C31" i="3"/>
  <c r="D7" i="3"/>
  <c r="D8" i="3"/>
  <c r="D9" i="3"/>
  <c r="D10" i="3"/>
  <c r="D11" i="3"/>
  <c r="D13" i="3"/>
  <c r="D14" i="3"/>
  <c r="D15" i="3"/>
  <c r="D17" i="3"/>
  <c r="D18" i="3"/>
  <c r="D19" i="3"/>
  <c r="D23" i="3"/>
  <c r="D29" i="3"/>
  <c r="D30" i="3"/>
  <c r="D31" i="3"/>
  <c r="E14" i="3"/>
  <c r="E15" i="3"/>
  <c r="E17" i="3"/>
  <c r="E18" i="3"/>
  <c r="E23" i="3"/>
  <c r="E29" i="3"/>
  <c r="E30" i="3"/>
  <c r="E31" i="3"/>
  <c r="F14" i="3"/>
  <c r="F15" i="3"/>
  <c r="F17" i="3"/>
  <c r="F18" i="3"/>
  <c r="F23" i="3"/>
  <c r="F29" i="3"/>
  <c r="F30" i="3"/>
  <c r="F31" i="3"/>
  <c r="G23" i="3"/>
  <c r="G29" i="3"/>
  <c r="G30" i="3"/>
  <c r="G31" i="3"/>
  <c r="I31" i="3"/>
  <c r="R5" i="6"/>
  <c r="R13" i="6"/>
  <c r="H14" i="6"/>
  <c r="R14" i="6"/>
  <c r="H27" i="6"/>
  <c r="R27" i="6"/>
  <c r="R29" i="6"/>
  <c r="I7" i="1"/>
  <c r="E5" i="2"/>
  <c r="C13" i="1"/>
  <c r="D13" i="1"/>
  <c r="E13" i="1"/>
  <c r="F13" i="1"/>
  <c r="G13" i="1"/>
  <c r="I13" i="1"/>
  <c r="E6" i="2"/>
  <c r="E17" i="2"/>
  <c r="E11" i="2"/>
  <c r="E18" i="2"/>
  <c r="O5" i="6"/>
  <c r="O13" i="6"/>
  <c r="D6" i="1"/>
  <c r="I6" i="1"/>
  <c r="F5" i="2"/>
  <c r="C12" i="1"/>
  <c r="D12" i="1"/>
  <c r="E12" i="1"/>
  <c r="F12" i="1"/>
  <c r="G12" i="1"/>
  <c r="I12" i="1"/>
  <c r="F6" i="2"/>
  <c r="F17" i="2"/>
  <c r="F11" i="2"/>
  <c r="F18" i="2"/>
  <c r="P5" i="6"/>
  <c r="P13" i="6"/>
  <c r="I8" i="1"/>
  <c r="D5" i="2"/>
  <c r="C14" i="1"/>
  <c r="D14" i="1"/>
  <c r="E14" i="1"/>
  <c r="F14" i="1"/>
  <c r="G14" i="1"/>
  <c r="I14" i="1"/>
  <c r="D6" i="2"/>
  <c r="D17" i="2"/>
  <c r="D11" i="2"/>
  <c r="D18" i="2"/>
  <c r="Q5" i="6"/>
  <c r="Q13" i="6"/>
  <c r="O14" i="6"/>
  <c r="P14" i="6"/>
  <c r="Q14" i="6"/>
  <c r="O27" i="6"/>
  <c r="O29" i="6"/>
  <c r="O8" i="6"/>
  <c r="P8" i="6"/>
  <c r="Q8" i="6"/>
  <c r="O9" i="6"/>
  <c r="P9" i="6"/>
  <c r="Q9" i="6"/>
  <c r="O10" i="6"/>
  <c r="P10" i="6"/>
  <c r="Q10" i="6"/>
  <c r="O17" i="6"/>
  <c r="P17" i="6"/>
  <c r="Q17" i="6"/>
  <c r="O18" i="6"/>
  <c r="P18" i="6"/>
  <c r="Q18" i="6"/>
  <c r="O19" i="6"/>
  <c r="P19" i="6"/>
  <c r="Q19" i="6"/>
  <c r="O20" i="6"/>
  <c r="P20" i="6"/>
  <c r="Q20" i="6"/>
  <c r="O21" i="6"/>
  <c r="P21" i="6"/>
  <c r="Q21" i="6"/>
  <c r="O23" i="6"/>
  <c r="P23" i="6"/>
  <c r="Q23" i="6"/>
  <c r="O24" i="6"/>
  <c r="P24" i="6"/>
  <c r="Q24" i="6"/>
  <c r="O25" i="6"/>
  <c r="P25" i="6"/>
  <c r="Q25" i="6"/>
  <c r="P27" i="6"/>
  <c r="Q27" i="6"/>
  <c r="O28" i="6"/>
  <c r="J8" i="6"/>
  <c r="T8" i="6"/>
  <c r="T9" i="6"/>
  <c r="J10" i="6"/>
  <c r="T10" i="6"/>
  <c r="T17" i="6"/>
  <c r="J18" i="6"/>
  <c r="T18" i="6"/>
  <c r="J19" i="6"/>
  <c r="T19" i="6"/>
  <c r="J20" i="6"/>
  <c r="T20" i="6"/>
  <c r="T21" i="6"/>
  <c r="J23" i="6"/>
  <c r="T23" i="6"/>
  <c r="T24" i="6"/>
  <c r="T25" i="6"/>
  <c r="T28" i="6"/>
  <c r="U8" i="6"/>
  <c r="U9" i="6"/>
  <c r="U10" i="6"/>
  <c r="U17" i="6"/>
  <c r="U18" i="6"/>
  <c r="U19" i="6"/>
  <c r="U20" i="6"/>
  <c r="U21" i="6"/>
  <c r="U23" i="6"/>
  <c r="U24" i="6"/>
  <c r="U25" i="6"/>
  <c r="U28" i="6"/>
  <c r="V8" i="6"/>
  <c r="V9" i="6"/>
  <c r="V10" i="6"/>
  <c r="V17" i="6"/>
  <c r="V18" i="6"/>
  <c r="V19" i="6"/>
  <c r="V20" i="6"/>
  <c r="V21" i="6"/>
  <c r="V23" i="6"/>
  <c r="V24" i="6"/>
  <c r="V25" i="6"/>
  <c r="V28" i="6"/>
  <c r="W8" i="6"/>
  <c r="W9" i="6"/>
  <c r="W10" i="6"/>
  <c r="W17" i="6"/>
  <c r="W18" i="6"/>
  <c r="W19" i="6"/>
  <c r="W20" i="6"/>
  <c r="W21" i="6"/>
  <c r="W23" i="6"/>
  <c r="W24" i="6"/>
  <c r="W25" i="6"/>
  <c r="W28" i="6"/>
  <c r="H9" i="6"/>
  <c r="R9" i="6"/>
  <c r="H10" i="6"/>
  <c r="R10" i="6"/>
  <c r="H17" i="6"/>
  <c r="R17" i="6"/>
  <c r="H18" i="6"/>
  <c r="R18" i="6"/>
  <c r="H19" i="6"/>
  <c r="R19" i="6"/>
  <c r="H20" i="6"/>
  <c r="R20" i="6"/>
  <c r="H21" i="6"/>
  <c r="R21" i="6"/>
  <c r="H23" i="6"/>
  <c r="R23" i="6"/>
  <c r="H24" i="6"/>
  <c r="R24" i="6"/>
  <c r="H25" i="6"/>
  <c r="R25" i="6"/>
  <c r="R28" i="6"/>
  <c r="S8" i="6"/>
  <c r="X8" i="6"/>
  <c r="S9" i="6"/>
  <c r="X9" i="6"/>
  <c r="S10" i="6"/>
  <c r="X10" i="6"/>
  <c r="X7" i="6"/>
  <c r="X12" i="6"/>
  <c r="X13" i="6"/>
  <c r="X14" i="6"/>
  <c r="X11" i="6"/>
  <c r="X6" i="6"/>
  <c r="S17" i="6"/>
  <c r="X17" i="6"/>
  <c r="S18" i="6"/>
  <c r="X18" i="6"/>
  <c r="S19" i="6"/>
  <c r="X19" i="6"/>
  <c r="S20" i="6"/>
  <c r="X20" i="6"/>
  <c r="S21" i="6"/>
  <c r="X21" i="6"/>
  <c r="X16" i="6"/>
  <c r="S23" i="6"/>
  <c r="X23" i="6"/>
  <c r="S24" i="6"/>
  <c r="X24" i="6"/>
  <c r="S25" i="6"/>
  <c r="X25" i="6"/>
  <c r="X22" i="6"/>
  <c r="X15" i="6"/>
  <c r="X27" i="6"/>
  <c r="X26" i="6"/>
  <c r="X28" i="6"/>
  <c r="X29" i="6"/>
  <c r="X30" i="6"/>
  <c r="D11" i="5"/>
  <c r="E11" i="5"/>
  <c r="F11" i="5"/>
  <c r="G4" i="5"/>
  <c r="G10" i="5"/>
  <c r="G11" i="5"/>
  <c r="I23" i="4"/>
  <c r="I22" i="4"/>
  <c r="C8" i="4"/>
  <c r="D8" i="4"/>
  <c r="E8" i="4"/>
  <c r="F8" i="4"/>
  <c r="C16" i="1"/>
  <c r="C9" i="7"/>
  <c r="G8" i="4"/>
  <c r="H8" i="4"/>
  <c r="I16" i="3"/>
  <c r="G5" i="5"/>
  <c r="Z28" i="6"/>
  <c r="I17" i="7"/>
  <c r="I19" i="1"/>
  <c r="E7" i="4"/>
  <c r="A7" i="4"/>
  <c r="I8" i="3"/>
  <c r="J8" i="3"/>
  <c r="L8" i="3"/>
  <c r="I9" i="3"/>
  <c r="J9" i="3"/>
  <c r="L9" i="3"/>
  <c r="I10" i="3"/>
  <c r="J10" i="3"/>
  <c r="L10" i="3"/>
  <c r="I11" i="3"/>
  <c r="J11" i="3"/>
  <c r="L11" i="3"/>
  <c r="I12" i="3"/>
  <c r="J12" i="3"/>
  <c r="L12" i="3"/>
  <c r="I13" i="3"/>
  <c r="J13" i="3"/>
  <c r="L13" i="3"/>
  <c r="J14" i="3"/>
  <c r="L14" i="3"/>
  <c r="J15" i="3"/>
  <c r="L15" i="3"/>
  <c r="J16" i="3"/>
  <c r="L16" i="3"/>
  <c r="J17" i="3"/>
  <c r="L17" i="3"/>
  <c r="J18" i="3"/>
  <c r="L18" i="3"/>
  <c r="I19" i="3"/>
  <c r="J19" i="3"/>
  <c r="L19" i="3"/>
  <c r="I20" i="3"/>
  <c r="J20" i="3"/>
  <c r="L20" i="3"/>
  <c r="I21" i="3"/>
  <c r="J21" i="3"/>
  <c r="L21" i="3"/>
  <c r="I22" i="3"/>
  <c r="J22" i="3"/>
  <c r="L22" i="3"/>
  <c r="I7" i="3"/>
  <c r="J7" i="3"/>
  <c r="L7" i="3"/>
  <c r="I29" i="3"/>
  <c r="I27" i="3"/>
  <c r="I9" i="1"/>
  <c r="C5" i="2"/>
  <c r="I15" i="1"/>
  <c r="C6" i="2"/>
  <c r="C17" i="2"/>
  <c r="C11" i="2"/>
  <c r="C18" i="2"/>
  <c r="D16" i="1"/>
  <c r="D11" i="1"/>
  <c r="E16" i="1"/>
  <c r="E11" i="1"/>
  <c r="F16" i="1"/>
  <c r="F11" i="1"/>
  <c r="G16" i="1"/>
  <c r="G11" i="1"/>
  <c r="C11" i="1"/>
  <c r="I16" i="1"/>
  <c r="I10" i="1"/>
  <c r="G5" i="1"/>
  <c r="C5" i="1"/>
  <c r="D5" i="1"/>
  <c r="E5" i="1"/>
  <c r="F5" i="1"/>
  <c r="I5" i="1"/>
  <c r="I39" i="1"/>
  <c r="I17" i="1"/>
  <c r="I24" i="1"/>
  <c r="I46" i="1"/>
  <c r="I45" i="1"/>
  <c r="I44" i="1"/>
  <c r="I41" i="1"/>
  <c r="I40" i="1"/>
  <c r="I38" i="1"/>
  <c r="I37" i="1"/>
  <c r="I36" i="1"/>
  <c r="I35" i="1"/>
  <c r="I28" i="1"/>
  <c r="I27" i="1"/>
  <c r="I26" i="1"/>
  <c r="I25" i="1"/>
  <c r="I23" i="1"/>
  <c r="I22" i="1"/>
  <c r="I21" i="1"/>
  <c r="I20" i="1"/>
  <c r="I18" i="1"/>
  <c r="I11" i="1"/>
  <c r="K12" i="3"/>
  <c r="K20" i="3"/>
  <c r="K8" i="3"/>
  <c r="K10" i="3"/>
  <c r="K21" i="3"/>
  <c r="K9" i="3"/>
  <c r="K11" i="3"/>
  <c r="K13" i="3"/>
  <c r="K19" i="3"/>
  <c r="K22" i="3"/>
  <c r="K7" i="3"/>
  <c r="L23" i="3"/>
  <c r="K14" i="3"/>
  <c r="K15" i="3"/>
  <c r="K16" i="3"/>
  <c r="K17" i="3"/>
  <c r="K18" i="3"/>
  <c r="K23" i="3"/>
  <c r="J23" i="3"/>
  <c r="I30" i="3"/>
  <c r="G32" i="3"/>
  <c r="G33" i="3"/>
  <c r="F32" i="3"/>
  <c r="F33" i="3"/>
  <c r="E32" i="3"/>
  <c r="E33" i="3"/>
  <c r="D32" i="3"/>
  <c r="D33" i="3"/>
  <c r="C32" i="3"/>
  <c r="I32" i="3"/>
  <c r="C33" i="3"/>
  <c r="I33" i="3"/>
  <c r="I23" i="3"/>
</calcChain>
</file>

<file path=xl/sharedStrings.xml><?xml version="1.0" encoding="utf-8"?>
<sst xmlns="http://schemas.openxmlformats.org/spreadsheetml/2006/main" count="415" uniqueCount="178">
  <si>
    <t>Struktūrvienību izmaksas</t>
  </si>
  <si>
    <t>KAC Rēzekne</t>
  </si>
  <si>
    <t>KAC Rīga</t>
  </si>
  <si>
    <t>KAC Liepāja</t>
  </si>
  <si>
    <t>KAC Valmiera</t>
  </si>
  <si>
    <t>Kopā</t>
  </si>
  <si>
    <t>x</t>
  </si>
  <si>
    <t xml:space="preserve"> </t>
  </si>
  <si>
    <t>Dokuments</t>
  </si>
  <si>
    <t>m2</t>
  </si>
  <si>
    <t>Klientu apkalpošanas speciālists</t>
  </si>
  <si>
    <t>Arhivārs</t>
  </si>
  <si>
    <t>Notārs</t>
  </si>
  <si>
    <t>EUR/gadā</t>
  </si>
  <si>
    <t>Aprēķini</t>
  </si>
  <si>
    <t>Darbinieka stundas likme</t>
  </si>
  <si>
    <t>Darba vietas izmaksas aprēķins</t>
  </si>
  <si>
    <t>Vienība</t>
  </si>
  <si>
    <t>Ar darba vietu saistītās kopējās izmaksas EUR/gadā</t>
  </si>
  <si>
    <t>Vienas darba vietas izmaksas, EUR/gadā</t>
  </si>
  <si>
    <t>Vienas darba vietas izmaksas, EUR/mēnesī</t>
  </si>
  <si>
    <t>Vienas darba vietas izmaksas, EUR/st.</t>
  </si>
  <si>
    <t>EUR/ gadā</t>
  </si>
  <si>
    <t>gab.</t>
  </si>
  <si>
    <t>st./ gadā</t>
  </si>
  <si>
    <t>Uz darba vietām attiecināmās izmaksas kopā</t>
  </si>
  <si>
    <t>Vienas darba vietas izmaksas gadā</t>
  </si>
  <si>
    <t>Vienas darba vietas izmaksas stundā</t>
  </si>
  <si>
    <t>EUR/st.</t>
  </si>
  <si>
    <t>Darba vietas m2 izmaksas gadā</t>
  </si>
  <si>
    <t>EUR/m2</t>
  </si>
  <si>
    <t>Darba vietas m2 izmaksas mēnesī</t>
  </si>
  <si>
    <t>Dokumenta sagatavošanas izmaksu aprēķins</t>
  </si>
  <si>
    <t>Ar dokumentu sagatavošanu saistītās izmaksas</t>
  </si>
  <si>
    <t>Papīra pakas vidējā tirgus cena, EUR</t>
  </si>
  <si>
    <t>2,59</t>
  </si>
  <si>
    <t>-</t>
  </si>
  <si>
    <t>Papīra lapu skaits pakā</t>
  </si>
  <si>
    <t>Patērēto biroja papīra lapu skaits gadā</t>
  </si>
  <si>
    <t>Resursu izmaksu aprēķins</t>
  </si>
  <si>
    <t>Darbinieki</t>
  </si>
  <si>
    <t>Darbavieta</t>
  </si>
  <si>
    <t>Process</t>
  </si>
  <si>
    <t>Aktivitātes</t>
  </si>
  <si>
    <t>Soļi</t>
  </si>
  <si>
    <t>Dokumenti</t>
  </si>
  <si>
    <t>1. Paraksta apliecināšana</t>
  </si>
  <si>
    <t>Paraksta apliecinājums</t>
  </si>
  <si>
    <t>2. Dokumentu pieņemšana</t>
  </si>
  <si>
    <t>Veidlapas un dokumentu pārbaude</t>
  </si>
  <si>
    <t>3. Lēmuma pieņemšana par komercsabiedrības reģistrāciju</t>
  </si>
  <si>
    <t>Lēmuma sagatavošana</t>
  </si>
  <si>
    <t>Lēmuma izrakstīšana</t>
  </si>
  <si>
    <t>Lēmums</t>
  </si>
  <si>
    <t>Dokumentu un lēmuma elektroniskās versijas noglabāšana  e-arhīvā</t>
  </si>
  <si>
    <t>Darba devēja VSAOI</t>
  </si>
  <si>
    <t>Iekšzemes komandējumi un dienesta braucieni</t>
  </si>
  <si>
    <t>Ar darbinieku atlīdzību saistītās izmaksas</t>
  </si>
  <si>
    <t>Cilvēkresursi</t>
  </si>
  <si>
    <t>Izmaksu pozīcijas</t>
  </si>
  <si>
    <t>Ārvalstu komandējumi</t>
  </si>
  <si>
    <t>Centrālā pārvalde</t>
  </si>
  <si>
    <t>Resursi</t>
  </si>
  <si>
    <t>IT rīki</t>
  </si>
  <si>
    <t>Citas netiešās izmaksas</t>
  </si>
  <si>
    <t>Telpu uzkopšana</t>
  </si>
  <si>
    <t>Biroja tehnikas nolietojums</t>
  </si>
  <si>
    <t>Fiksēto tālruņu sakaru pakalpojumi</t>
  </si>
  <si>
    <t>Citu pamatlīdzekļu nolietojums</t>
  </si>
  <si>
    <t>Rindu vadības sistēmas nolietojums</t>
  </si>
  <si>
    <t>Transportlīdzekļu noma</t>
  </si>
  <si>
    <t>Mobilo sakaru pakalpojumi</t>
  </si>
  <si>
    <t>Interneta pieslēguma abonēšana</t>
  </si>
  <si>
    <t>Datortehnikas un biroja tehnikas uzturēšanas materiāli</t>
  </si>
  <si>
    <t>Saimniecības preces</t>
  </si>
  <si>
    <t>Datortehnikas nolietojums</t>
  </si>
  <si>
    <t>Atalgojums</t>
  </si>
  <si>
    <t>Datortehnikas un biroja tehnikas remonts</t>
  </si>
  <si>
    <t>Degviela</t>
  </si>
  <si>
    <t>Telpu noma</t>
  </si>
  <si>
    <t>Paklāju noma</t>
  </si>
  <si>
    <t>Telpu remonts</t>
  </si>
  <si>
    <t>Pasta, kurjerpasta pakalpojumi</t>
  </si>
  <si>
    <t>Wi-Fi interneta pieslēguma abonēšana</t>
  </si>
  <si>
    <t>klientiem</t>
  </si>
  <si>
    <t>Datortehnikas un serveru administrēšanas pakalpojumi</t>
  </si>
  <si>
    <t>Standarta programmatūras licences (noma)</t>
  </si>
  <si>
    <t>Informācijas sistēmu licences (noma)</t>
  </si>
  <si>
    <t>Biroja preces</t>
  </si>
  <si>
    <t>Inventārs</t>
  </si>
  <si>
    <t>Juridiskie pakalpojumi</t>
  </si>
  <si>
    <t>Komunālie pakalpojumi</t>
  </si>
  <si>
    <t>Paskaidrojumi</t>
  </si>
  <si>
    <t>Pakalpojuma pašizmaksas aprēķina uzdevums</t>
  </si>
  <si>
    <t>Darba vieta</t>
  </si>
  <si>
    <t>Darbinieku stundas likmes</t>
  </si>
  <si>
    <t>Filiāles vadītājs</t>
  </si>
  <si>
    <t>Resursu patēriņš procesā</t>
  </si>
  <si>
    <t>Valsts notāri (8)</t>
  </si>
  <si>
    <t>Arhivāri (6)</t>
  </si>
  <si>
    <t>Filiāļu vadītāji (4)</t>
  </si>
  <si>
    <t>Citi darbinieki (94)</t>
  </si>
  <si>
    <t>Klientu apkalpošanas speciālisti (29)</t>
  </si>
  <si>
    <t>Semināru, konferenču, apmācību organizēšana</t>
  </si>
  <si>
    <t>Darba stundas 2013.g.</t>
  </si>
  <si>
    <t>Pieņēmumi</t>
  </si>
  <si>
    <t>Darbinieku skaits:</t>
  </si>
  <si>
    <t>Rēzeknes nodaļa</t>
  </si>
  <si>
    <t>Rīgas nodaļa</t>
  </si>
  <si>
    <t>Liepājas nodaļa</t>
  </si>
  <si>
    <t>Valmieras nodaļa</t>
  </si>
  <si>
    <t>Rīgas nodaļa + CP</t>
  </si>
  <si>
    <t>#</t>
  </si>
  <si>
    <t>Aprēķins</t>
  </si>
  <si>
    <t>Ar darba vietu saistītās izmaksas</t>
  </si>
  <si>
    <t>Darba vietu skaits iestādē</t>
  </si>
  <si>
    <t>Darba stundu skaits 2013.gadā</t>
  </si>
  <si>
    <t>Filiāles telpu platība</t>
  </si>
  <si>
    <t>Informācijas sistēmas "A" amortizācija</t>
  </si>
  <si>
    <t>Finanšu un personāla vadības sistēmas licences (noma)</t>
  </si>
  <si>
    <t>cetrālās pārvaldes vajadzībām</t>
  </si>
  <si>
    <t>standarta darba vietas aprīkojums</t>
  </si>
  <si>
    <t>klientu apkalpošanas speciālistu, notāru un arhivāru vajadzībām</t>
  </si>
  <si>
    <t>IT resursu izmaksu aprēķins</t>
  </si>
  <si>
    <t>Ar IT resursiem saistītas izmaksas</t>
  </si>
  <si>
    <t>Ar IT resursiem saistītās kopējās izmaksas EUR/gadā</t>
  </si>
  <si>
    <t>Rindu vadības sistēmas 1 lietošanas gadījuma izmaksas</t>
  </si>
  <si>
    <t>EUR/gab.</t>
  </si>
  <si>
    <t>IS "A" stundas likme</t>
  </si>
  <si>
    <t>1. Procesa struktūra</t>
  </si>
  <si>
    <t>1. PAKALPOJUMA PIETEIKŠANA</t>
  </si>
  <si>
    <t>Klienta identitāti apliecinošā dokumenta pārbaude</t>
  </si>
  <si>
    <t>Klienta paraksta apliecināšana</t>
  </si>
  <si>
    <t>Veidlapas un pārējo dokumentu dokumentu novietošana dokumentu ailē</t>
  </si>
  <si>
    <t>2. PAKALPOJUMA IZPILDE</t>
  </si>
  <si>
    <t>Dokumentu izskatīšana un lēmuma pieņemšana</t>
  </si>
  <si>
    <t>Lēmuma reģistrācija sistēmā</t>
  </si>
  <si>
    <t>Dokumentu nogādāšana pie arhivāra</t>
  </si>
  <si>
    <t>4. Dokumentu elektronizācija un arhivēšana</t>
  </si>
  <si>
    <t>Dokumentu un lēmuma elektronizācija</t>
  </si>
  <si>
    <t>Dokumentu arhivēšana</t>
  </si>
  <si>
    <t>3. PAKALPOJUMA REZULTĀTA PIEGĀDE</t>
  </si>
  <si>
    <t>Pakalpojuma procesa izmaksu aprēķins</t>
  </si>
  <si>
    <t>Informācijas sistēmas "E-arhīvs" amortizācija</t>
  </si>
  <si>
    <t>arhivāru vajadzībām</t>
  </si>
  <si>
    <t>IS "E-arhīvs"</t>
  </si>
  <si>
    <t>IS "A"</t>
  </si>
  <si>
    <t>RVS lietotāju skaits 2013.g.</t>
  </si>
  <si>
    <t>IS "A" lietotāju skaits 2013.g.</t>
  </si>
  <si>
    <t>IS "E-arhīvs" lietotāju skaits 2013.g.</t>
  </si>
  <si>
    <t>IS "E-arhīvs" stundas likme</t>
  </si>
  <si>
    <t>RVS</t>
  </si>
  <si>
    <t>Vidējā likme:</t>
  </si>
  <si>
    <t>Lēmuma izsniegšana klientam</t>
  </si>
  <si>
    <t>Klients paņem numuriņu rindā</t>
  </si>
  <si>
    <t>IZMAKSAS KOPĀ</t>
  </si>
  <si>
    <t>likmes:</t>
  </si>
  <si>
    <t>Papīrs</t>
  </si>
  <si>
    <t>Dokumentu sagatavošanas vajadzībām</t>
  </si>
  <si>
    <t>lpp./gadā</t>
  </si>
  <si>
    <t>1 lapas izmaksas</t>
  </si>
  <si>
    <t>EUR/lpp</t>
  </si>
  <si>
    <t>Dokumenta 1 lapas sagatavošanas izmaksas</t>
  </si>
  <si>
    <t>Izmaksu attiecināšana</t>
  </si>
  <si>
    <t>Citās netiešās izmaksas</t>
  </si>
  <si>
    <t>uz 1 pakalpojumu</t>
  </si>
  <si>
    <t xml:space="preserve">Uzņēmumu reģistrs apsver ideju nodot pakalpojuma „Komercsabiedrības reģistrācija” atsevišku posmu izpildi pašvaldības klientu apkalpošanas centram, un, lai noteiktu objektīvu maksu, Jums ir uzdots veikt šī pakalpojuma pieteikšanas daļas pašizmaksas aprēķinu. 
Gadā UR sniedz 250 000 pakalpojumu.
UR ir 4 reģionālās nodaļas. Rīgas nodaļa un centrālā pārvalde atrodas vienā ēkā.
Kopējais darbinieku skaits ir 141 - skat. sadalījumu tabulā.
Katram UR darbiniekam is sava darba vieta, aprīkota ar datoru ar standarta programmatūru.
Klientu apkalpošanas speciālisti, notāri un arhivāri strādā ar informācijas sistēmu "A".
Klientu plūsma tiek organizēta ar rindu vadības sistēmas atbalstu.
Klientu ērtībai un e-pakalpojumu popularizēšanai UR telpās ir pieejams Wi-Fi internets.
</t>
  </si>
  <si>
    <t>Wi-Fi</t>
  </si>
  <si>
    <t>Wi-Fi klientiem</t>
  </si>
  <si>
    <t>Apmeklētāju skaits</t>
  </si>
  <si>
    <t>Wi-Fi uz 1 klientu</t>
  </si>
  <si>
    <t>EUR/kl.</t>
  </si>
  <si>
    <r>
      <rPr>
        <b/>
        <sz val="12"/>
        <color theme="1"/>
        <rFont val="Calibri"/>
        <scheme val="minor"/>
      </rPr>
      <t>Jūsu uzdevums:</t>
    </r>
    <r>
      <rPr>
        <sz val="12"/>
        <color theme="1"/>
        <rFont val="Calibri"/>
        <family val="2"/>
        <scheme val="minor"/>
      </rPr>
      <t xml:space="preserve">
1. Definēt resursus, kas piedalās pieteikšanas procesā - skat. atvērumu "1.Attiecināšana"
2. Atzīmēt, kuras izmaksu pozīcijas attiecas uz kuriem resursiem un/vai ietilpst netiešajās izmaksās - skat. atvērumu "1.Attiecināšana"
3. Aprēķināt definēto resursu vienības izmaksas (likmi) - skat. atvērumus 2.-5.
4. Sadalīt pieteikšanas procesu posmos un soļos - skat. atvērumu "7.Pašizmaksas aprēķins"
5. Aprēķināt netiešās izmaksas, kuras neattiecas uz pakalpojumu sniegšanu - skat. atvērumu "6. Netiešās izmaksas"
6. Aprēķināt katra posma izmaksas  - skat. atvērumu "7.Pašizmaksas aprēķins"
7. Noteikt maksu, par ko UR būtu gatavs nodot pakalpojuma pieteikšanu un rezultāta izsniegšanu klientam. Pamatot savu viedokli.</t>
    </r>
  </si>
  <si>
    <t>IS "A" uz 1 pakalpojumu</t>
  </si>
  <si>
    <t>EUR/pak.</t>
  </si>
  <si>
    <t>IS "E-arhīvs" uz 1 pakalpojumu</t>
  </si>
  <si>
    <t>Kop.pakalpojuma izmaksas</t>
  </si>
  <si>
    <t>KA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</si>
</sst>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164" formatCode="_(* #,##0_);_(* \(#,##0\);_(* &quot;-&quot;_);_(@_)"/>
    <numFmt numFmtId="165" formatCode="0.0"/>
    <numFmt numFmtId="166" formatCode="_(* #,##0.00_);_(* \(#,##0.00\);_(* &quot;-&quot;_);_(@_)"/>
    <numFmt numFmtId="167" formatCode="_(* #,##0.0_);_(* \(#,##0.0\);_(* &quot;-&quot;_);_(@_)"/>
    <numFmt numFmtId="168" formatCode="0.000"/>
    <numFmt numFmtId="169" formatCode="_-* #,##0.000_-;\-* #,##0.000_-;_-* &quot;-&quot;_-;_-@_-"/>
    <numFmt numFmtId="170" formatCode="#,##0.0"/>
  </numFmts>
  <fonts count="67" x14ac:knownFonts="1">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sz val="10"/>
      <name val="Arial"/>
      <family val="2"/>
      <charset val="186"/>
    </font>
    <font>
      <b/>
      <sz val="10"/>
      <name val="Calibri"/>
      <family val="2"/>
      <charset val="186"/>
      <scheme val="minor"/>
    </font>
    <font>
      <sz val="12"/>
      <color theme="1" tint="4.9989318521683403E-2"/>
      <name val="Calibri"/>
      <family val="2"/>
      <charset val="186"/>
      <scheme val="minor"/>
    </font>
    <font>
      <sz val="12"/>
      <color theme="1"/>
      <name val="Calibri"/>
      <family val="2"/>
      <scheme val="minor"/>
    </font>
    <font>
      <sz val="8"/>
      <name val="Calibri"/>
      <family val="2"/>
      <charset val="186"/>
      <scheme val="minor"/>
    </font>
    <font>
      <sz val="11"/>
      <color rgb="FF000000"/>
      <name val="Calibri"/>
      <family val="2"/>
    </font>
    <font>
      <b/>
      <sz val="10"/>
      <name val="Calibri"/>
      <family val="2"/>
      <charset val="186"/>
    </font>
    <font>
      <sz val="10"/>
      <color rgb="FF000000"/>
      <name val="Calibri"/>
      <family val="2"/>
    </font>
    <font>
      <sz val="10"/>
      <color indexed="8"/>
      <name val="Calibri"/>
      <family val="2"/>
    </font>
    <font>
      <sz val="10"/>
      <name val="Calibri"/>
      <family val="2"/>
    </font>
    <font>
      <u/>
      <sz val="11"/>
      <color theme="10"/>
      <name val="Calibri"/>
      <family val="2"/>
    </font>
    <font>
      <u/>
      <sz val="12"/>
      <color theme="10"/>
      <name val="Calibri"/>
      <family val="2"/>
      <scheme val="minor"/>
    </font>
    <font>
      <sz val="8"/>
      <color indexed="10"/>
      <name val="Segoe UI"/>
      <family val="2"/>
      <charset val="186"/>
    </font>
    <font>
      <sz val="11"/>
      <color theme="1"/>
      <name val="Calibri"/>
      <family val="2"/>
      <scheme val="minor"/>
    </font>
    <font>
      <b/>
      <sz val="18"/>
      <color theme="3"/>
      <name val="Cambria"/>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theme="0"/>
      <name val="Calibri"/>
      <family val="2"/>
      <charset val="186"/>
      <scheme val="minor"/>
    </font>
    <font>
      <b/>
      <sz val="14"/>
      <color theme="1" tint="4.9989318521683403E-2"/>
      <name val="Calibri"/>
      <family val="2"/>
      <charset val="186"/>
      <scheme val="minor"/>
    </font>
    <font>
      <sz val="10"/>
      <color rgb="FFFF0000"/>
      <name val="Calibri"/>
      <family val="2"/>
    </font>
    <font>
      <b/>
      <sz val="14"/>
      <color theme="1"/>
      <name val="Calibri"/>
      <family val="2"/>
      <charset val="186"/>
      <scheme val="minor"/>
    </font>
    <font>
      <b/>
      <sz val="11"/>
      <name val="Calibri"/>
      <family val="2"/>
      <charset val="186"/>
      <scheme val="minor"/>
    </font>
    <font>
      <sz val="14"/>
      <name val="Calibri"/>
      <family val="2"/>
      <charset val="186"/>
      <scheme val="minor"/>
    </font>
    <font>
      <sz val="10"/>
      <color theme="1" tint="4.9989318521683403E-2"/>
      <name val="Calibri"/>
    </font>
    <font>
      <sz val="11"/>
      <color theme="1"/>
      <name val="Calibri"/>
    </font>
    <font>
      <sz val="9"/>
      <color theme="1"/>
      <name val="Calibri"/>
    </font>
    <font>
      <b/>
      <sz val="10"/>
      <color theme="1" tint="4.9989318521683403E-2"/>
      <name val="Calibri"/>
    </font>
    <font>
      <u/>
      <sz val="11"/>
      <color theme="10"/>
      <name val="Calibri"/>
      <family val="2"/>
      <charset val="186"/>
      <scheme val="minor"/>
    </font>
    <font>
      <u/>
      <sz val="11"/>
      <color theme="11"/>
      <name val="Calibri"/>
      <family val="2"/>
      <charset val="186"/>
      <scheme val="minor"/>
    </font>
    <font>
      <sz val="12"/>
      <name val="Calibri"/>
      <scheme val="minor"/>
    </font>
    <font>
      <b/>
      <sz val="12"/>
      <color theme="1"/>
      <name val="Calibri"/>
      <scheme val="minor"/>
    </font>
    <font>
      <sz val="11"/>
      <color rgb="FF000000"/>
      <name val="Calibri"/>
      <family val="2"/>
      <charset val="186"/>
      <scheme val="minor"/>
    </font>
    <font>
      <sz val="11"/>
      <color rgb="FF3366FF"/>
      <name val="Calibri"/>
      <scheme val="minor"/>
    </font>
    <font>
      <b/>
      <sz val="11"/>
      <color rgb="FF3366FF"/>
      <name val="Calibri"/>
      <scheme val="minor"/>
    </font>
    <font>
      <b/>
      <sz val="11"/>
      <color rgb="FF3366FF"/>
      <name val="Calibri"/>
    </font>
    <font>
      <sz val="10"/>
      <color rgb="FF3366FF"/>
      <name val="Calibri"/>
    </font>
    <font>
      <sz val="11"/>
      <color rgb="FF3366FF"/>
      <name val="Calibri"/>
    </font>
    <font>
      <b/>
      <sz val="11"/>
      <color theme="1"/>
      <name val="Calibri"/>
    </font>
    <font>
      <b/>
      <sz val="11"/>
      <color theme="0"/>
      <name val="Calibri"/>
    </font>
    <font>
      <b/>
      <sz val="11"/>
      <color rgb="FF000000"/>
      <name val="Calibri"/>
    </font>
    <font>
      <sz val="11"/>
      <name val="Calibri"/>
    </font>
    <font>
      <sz val="11"/>
      <color theme="1" tint="4.9989318521683403E-2"/>
      <name val="Calibri"/>
    </font>
    <font>
      <sz val="11"/>
      <color theme="1" tint="0.499984740745262"/>
      <name val="Calibri"/>
    </font>
    <font>
      <sz val="11"/>
      <color theme="0"/>
      <name val="Calibri"/>
    </font>
    <font>
      <b/>
      <sz val="11"/>
      <name val="Calibri"/>
    </font>
    <font>
      <sz val="11"/>
      <color rgb="FFFF0000"/>
      <name val="Calibri"/>
    </font>
    <font>
      <b/>
      <sz val="14"/>
      <color theme="1"/>
      <name val="Calibri"/>
    </font>
    <font>
      <b/>
      <sz val="11"/>
      <color rgb="FF000000"/>
      <name val="Calibri"/>
      <scheme val="minor"/>
    </font>
    <font>
      <b/>
      <sz val="11"/>
      <color rgb="FFFFFFFF"/>
      <name val="Calibri"/>
      <family val="2"/>
      <charset val="186"/>
      <scheme val="minor"/>
    </font>
    <font>
      <sz val="11"/>
      <name val="Calibri"/>
      <family val="2"/>
      <charset val="186"/>
      <scheme val="minor"/>
    </font>
    <font>
      <b/>
      <sz val="11"/>
      <color theme="1" tint="4.9989318521683403E-2"/>
      <name val="Calibri"/>
    </font>
    <font>
      <b/>
      <sz val="14"/>
      <name val="Calibri"/>
    </font>
    <font>
      <b/>
      <sz val="10"/>
      <color indexed="8"/>
      <name val="Calibri"/>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rgb="FF808080"/>
        <bgColor rgb="FF000000"/>
      </patternFill>
    </fill>
    <fill>
      <patternFill patternType="solid">
        <fgColor theme="0" tint="-0.499984740745262"/>
        <bgColor rgb="FF000000"/>
      </patternFill>
    </fill>
    <fill>
      <patternFill patternType="solid">
        <fgColor theme="0" tint="-0.499984740745262"/>
        <bgColor indexed="64"/>
      </patternFill>
    </fill>
    <fill>
      <patternFill patternType="solid">
        <fgColor theme="0" tint="-0.14999847407452621"/>
        <bgColor rgb="FF000000"/>
      </patternFill>
    </fill>
    <fill>
      <patternFill patternType="solid">
        <fgColor rgb="FFBFBFBF"/>
        <bgColor rgb="FF000000"/>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F6FF"/>
        <bgColor theme="4" tint="0.79998168889431442"/>
      </patternFill>
    </fill>
    <fill>
      <patternFill patternType="solid">
        <fgColor rgb="FFE7F6FF"/>
        <bgColor indexed="64"/>
      </patternFill>
    </fill>
    <fill>
      <patternFill patternType="solid">
        <fgColor theme="4" tint="0.79998168889431442"/>
        <bgColor indexed="64"/>
      </patternFill>
    </fill>
    <fill>
      <patternFill patternType="solid">
        <fgColor theme="0" tint="-0.499984740745262"/>
        <bgColor theme="4" tint="0.79998168889431442"/>
      </patternFill>
    </fill>
    <fill>
      <patternFill patternType="solid">
        <fgColor rgb="FFD9D9D9"/>
        <bgColor rgb="FF000000"/>
      </patternFill>
    </fill>
    <fill>
      <patternFill patternType="solid">
        <fgColor rgb="FFC5D9F1"/>
        <bgColor rgb="FF000000"/>
      </patternFill>
    </fill>
    <fill>
      <patternFill patternType="solid">
        <fgColor rgb="FFEEECE1"/>
        <bgColor rgb="FF000000"/>
      </patternFill>
    </fill>
    <fill>
      <patternFill patternType="solid">
        <fgColor rgb="FFFFFFFF"/>
        <bgColor rgb="FF000000"/>
      </patternFill>
    </fill>
    <fill>
      <patternFill patternType="solid">
        <fgColor theme="3" tint="0.79998168889431442"/>
        <bgColor rgb="FF000000"/>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s>
  <cellStyleXfs count="311">
    <xf numFmtId="0" fontId="0" fillId="0" borderId="0"/>
    <xf numFmtId="0" fontId="4" fillId="0" borderId="0"/>
    <xf numFmtId="0" fontId="7" fillId="0" borderId="0"/>
    <xf numFmtId="0" fontId="1" fillId="0" borderId="0"/>
    <xf numFmtId="0" fontId="7" fillId="0" borderId="0"/>
    <xf numFmtId="0" fontId="7" fillId="0" borderId="0"/>
    <xf numFmtId="0" fontId="1" fillId="0" borderId="0"/>
    <xf numFmtId="0" fontId="9" fillId="0" borderId="0"/>
    <xf numFmtId="0" fontId="14" fillId="0" borderId="0" applyNumberFormat="0" applyFill="0" applyBorder="0" applyAlignment="0" applyProtection="0"/>
    <xf numFmtId="0" fontId="15" fillId="0" borderId="0" applyNumberFormat="0" applyFill="0" applyBorder="0" applyAlignment="0" applyProtection="0"/>
    <xf numFmtId="0" fontId="4" fillId="0" borderId="0"/>
    <xf numFmtId="0" fontId="16" fillId="0" borderId="0" pivotButton="1"/>
    <xf numFmtId="0" fontId="1" fillId="0" borderId="0"/>
    <xf numFmtId="0" fontId="4" fillId="0" borderId="0"/>
    <xf numFmtId="0" fontId="4" fillId="0" borderId="0"/>
    <xf numFmtId="0" fontId="4" fillId="0" borderId="0"/>
    <xf numFmtId="0" fontId="17" fillId="0" borderId="0"/>
    <xf numFmtId="0" fontId="1" fillId="0" borderId="0"/>
    <xf numFmtId="0" fontId="1" fillId="0" borderId="0"/>
    <xf numFmtId="0" fontId="1" fillId="0" borderId="0"/>
    <xf numFmtId="0" fontId="1" fillId="0" borderId="0"/>
    <xf numFmtId="0" fontId="9" fillId="2" borderId="1" applyNumberFormat="0" applyFont="0" applyAlignment="0" applyProtection="0"/>
    <xf numFmtId="9" fontId="7" fillId="0" borderId="0" applyFont="0" applyFill="0" applyBorder="0" applyAlignment="0" applyProtection="0"/>
    <xf numFmtId="0" fontId="18" fillId="0" borderId="0" applyNumberFormat="0" applyFill="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25" fillId="18" borderId="18" applyNumberFormat="0" applyAlignment="0" applyProtection="0"/>
    <xf numFmtId="0" fontId="26" fillId="19" borderId="19" applyNumberFormat="0" applyAlignment="0" applyProtection="0"/>
    <xf numFmtId="0" fontId="27" fillId="19" borderId="18" applyNumberFormat="0" applyAlignment="0" applyProtection="0"/>
    <xf numFmtId="0" fontId="28" fillId="0" borderId="20" applyNumberFormat="0" applyFill="0" applyAlignment="0" applyProtection="0"/>
    <xf numFmtId="0" fontId="29" fillId="20" borderId="21"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0" fillId="0" borderId="0" applyNumberFormat="0" applyFill="0" applyBorder="0" applyAlignment="0" applyProtection="0"/>
    <xf numFmtId="0" fontId="3" fillId="0" borderId="22" applyNumberFormat="0" applyFill="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31" fillId="44"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83">
    <xf numFmtId="0" fontId="0" fillId="0" borderId="0" xfId="0"/>
    <xf numFmtId="0" fontId="4" fillId="3" borderId="0" xfId="1" applyFill="1"/>
    <xf numFmtId="0" fontId="0" fillId="3" borderId="0" xfId="0" applyFill="1"/>
    <xf numFmtId="0" fontId="4" fillId="3" borderId="0" xfId="1" applyFill="1" applyBorder="1"/>
    <xf numFmtId="0" fontId="5" fillId="3" borderId="0" xfId="1" applyFont="1" applyFill="1" applyBorder="1"/>
    <xf numFmtId="0" fontId="0" fillId="3" borderId="0" xfId="0" applyFill="1" applyAlignment="1">
      <alignment wrapText="1"/>
    </xf>
    <xf numFmtId="0" fontId="0" fillId="0" borderId="0" xfId="0" applyAlignment="1">
      <alignment wrapText="1"/>
    </xf>
    <xf numFmtId="0" fontId="12" fillId="14" borderId="7" xfId="7" applyFont="1" applyFill="1" applyBorder="1" applyAlignment="1">
      <alignment horizontal="left" vertical="top" wrapText="1"/>
    </xf>
    <xf numFmtId="2" fontId="11" fillId="3" borderId="8" xfId="7" applyNumberFormat="1" applyFont="1" applyFill="1" applyBorder="1" applyAlignment="1">
      <alignment vertical="top" wrapText="1"/>
    </xf>
    <xf numFmtId="0" fontId="12" fillId="14" borderId="8" xfId="7" applyFont="1" applyFill="1" applyBorder="1" applyAlignment="1">
      <alignment horizontal="left" vertical="top" wrapText="1"/>
    </xf>
    <xf numFmtId="0" fontId="0" fillId="0" borderId="0" xfId="0"/>
    <xf numFmtId="0" fontId="0" fillId="3" borderId="0" xfId="0" applyFill="1"/>
    <xf numFmtId="0" fontId="3" fillId="3" borderId="0" xfId="0" applyFont="1" applyFill="1" applyAlignment="1"/>
    <xf numFmtId="0" fontId="5" fillId="47" borderId="0" xfId="1" applyFont="1" applyFill="1" applyBorder="1"/>
    <xf numFmtId="0" fontId="5" fillId="47" borderId="0" xfId="1" applyFont="1" applyFill="1" applyBorder="1" applyAlignment="1"/>
    <xf numFmtId="0" fontId="38" fillId="3" borderId="0" xfId="0" applyFont="1" applyFill="1"/>
    <xf numFmtId="0" fontId="13" fillId="3" borderId="0" xfId="1" applyFont="1" applyFill="1"/>
    <xf numFmtId="0" fontId="38" fillId="0" borderId="0" xfId="0" applyFont="1"/>
    <xf numFmtId="0" fontId="38" fillId="0" borderId="0" xfId="0" applyFont="1" applyFill="1"/>
    <xf numFmtId="0" fontId="13" fillId="0" borderId="0" xfId="1" applyFont="1" applyFill="1"/>
    <xf numFmtId="0" fontId="36" fillId="47" borderId="24" xfId="1" applyFont="1" applyFill="1" applyBorder="1" applyAlignment="1">
      <alignment horizontal="right" vertical="center"/>
    </xf>
    <xf numFmtId="0" fontId="35" fillId="4" borderId="23" xfId="1" applyFont="1" applyFill="1" applyBorder="1" applyAlignment="1">
      <alignment horizontal="center" vertical="center" wrapText="1"/>
    </xf>
    <xf numFmtId="0" fontId="43" fillId="47" borderId="24" xfId="1" applyFont="1" applyFill="1" applyBorder="1" applyAlignment="1">
      <alignment horizontal="right" vertical="center"/>
    </xf>
    <xf numFmtId="0" fontId="6" fillId="3" borderId="0" xfId="1" applyFont="1" applyFill="1" applyBorder="1" applyAlignment="1">
      <alignment vertical="top" wrapText="1"/>
    </xf>
    <xf numFmtId="0" fontId="34" fillId="0" borderId="0" xfId="0" applyFont="1" applyFill="1" applyBorder="1" applyAlignment="1">
      <alignment horizontal="left"/>
    </xf>
    <xf numFmtId="0" fontId="0" fillId="0" borderId="0" xfId="0" applyFill="1"/>
    <xf numFmtId="0" fontId="0" fillId="0" borderId="0" xfId="0" applyFont="1" applyAlignment="1">
      <alignment wrapText="1"/>
    </xf>
    <xf numFmtId="0" fontId="0" fillId="3" borderId="0" xfId="0" applyFont="1" applyFill="1" applyAlignment="1">
      <alignment wrapText="1"/>
    </xf>
    <xf numFmtId="0" fontId="0" fillId="3" borderId="0" xfId="0" applyFont="1" applyFill="1"/>
    <xf numFmtId="0" fontId="0" fillId="0" borderId="0" xfId="0" applyFont="1"/>
    <xf numFmtId="0" fontId="3" fillId="3" borderId="0" xfId="0" applyFont="1" applyFill="1" applyAlignment="1">
      <alignment horizontal="center" wrapText="1"/>
    </xf>
    <xf numFmtId="0" fontId="3" fillId="5" borderId="9" xfId="0" applyFont="1" applyFill="1" applyBorder="1" applyAlignment="1">
      <alignment wrapText="1"/>
    </xf>
    <xf numFmtId="0" fontId="3" fillId="5" borderId="10" xfId="0" applyFont="1" applyFill="1" applyBorder="1" applyAlignment="1">
      <alignment wrapText="1"/>
    </xf>
    <xf numFmtId="0" fontId="0" fillId="6" borderId="14" xfId="0" applyFont="1" applyFill="1" applyBorder="1" applyAlignment="1">
      <alignment wrapText="1"/>
    </xf>
    <xf numFmtId="0" fontId="0" fillId="6" borderId="8" xfId="0" applyFont="1" applyFill="1" applyBorder="1" applyAlignment="1">
      <alignment wrapText="1"/>
    </xf>
    <xf numFmtId="0" fontId="3" fillId="5" borderId="11" xfId="0" applyFont="1" applyFill="1" applyBorder="1" applyAlignment="1">
      <alignment wrapText="1"/>
    </xf>
    <xf numFmtId="0" fontId="0" fillId="3" borderId="8" xfId="0" applyFont="1" applyFill="1" applyBorder="1" applyAlignment="1">
      <alignment wrapText="1"/>
    </xf>
    <xf numFmtId="2" fontId="0" fillId="6" borderId="8" xfId="0" applyNumberFormat="1" applyFont="1" applyFill="1" applyBorder="1" applyAlignment="1">
      <alignment wrapText="1"/>
    </xf>
    <xf numFmtId="0" fontId="0" fillId="6" borderId="8" xfId="0" applyFont="1" applyFill="1" applyBorder="1" applyAlignment="1">
      <alignment horizontal="left" wrapText="1" indent="1"/>
    </xf>
    <xf numFmtId="0" fontId="0" fillId="6" borderId="8" xfId="0" applyFont="1" applyFill="1" applyBorder="1" applyAlignment="1"/>
    <xf numFmtId="0" fontId="34" fillId="3" borderId="0" xfId="0" applyFont="1" applyFill="1"/>
    <xf numFmtId="0" fontId="3" fillId="6" borderId="8" xfId="0" applyFont="1" applyFill="1" applyBorder="1" applyAlignment="1">
      <alignment wrapText="1"/>
    </xf>
    <xf numFmtId="0" fontId="31" fillId="11" borderId="12" xfId="0" applyFont="1" applyFill="1" applyBorder="1" applyAlignment="1">
      <alignment wrapText="1"/>
    </xf>
    <xf numFmtId="0" fontId="3" fillId="5" borderId="9" xfId="0" applyFont="1" applyFill="1" applyBorder="1" applyAlignment="1"/>
    <xf numFmtId="2" fontId="46" fillId="6" borderId="8" xfId="0" applyNumberFormat="1" applyFont="1" applyFill="1" applyBorder="1" applyAlignment="1"/>
    <xf numFmtId="0" fontId="31" fillId="11" borderId="12" xfId="4" applyFont="1" applyFill="1" applyBorder="1" applyAlignment="1">
      <alignment horizontal="left" vertical="center" wrapText="1"/>
    </xf>
    <xf numFmtId="0" fontId="55" fillId="0" borderId="14" xfId="0" applyNumberFormat="1" applyFont="1" applyFill="1" applyBorder="1" applyAlignment="1">
      <alignment vertical="top" wrapText="1"/>
    </xf>
    <xf numFmtId="0" fontId="9" fillId="0" borderId="14" xfId="0" applyNumberFormat="1" applyFont="1" applyFill="1" applyBorder="1" applyAlignment="1">
      <alignment vertical="top" wrapText="1"/>
    </xf>
    <xf numFmtId="0" fontId="38" fillId="3" borderId="0" xfId="0" applyFont="1" applyFill="1" applyAlignment="1">
      <alignment vertical="top" wrapText="1"/>
    </xf>
    <xf numFmtId="0" fontId="38" fillId="0" borderId="0" xfId="0" applyFont="1" applyAlignment="1">
      <alignment vertical="top" wrapText="1"/>
    </xf>
    <xf numFmtId="164" fontId="52" fillId="10" borderId="12" xfId="0" applyNumberFormat="1" applyFont="1" applyFill="1" applyBorder="1" applyAlignment="1">
      <alignment vertical="top" wrapText="1"/>
    </xf>
    <xf numFmtId="164" fontId="52" fillId="10" borderId="12" xfId="0" applyNumberFormat="1" applyFont="1" applyFill="1" applyBorder="1" applyAlignment="1">
      <alignment horizontal="center" vertical="top" wrapText="1"/>
    </xf>
    <xf numFmtId="0" fontId="52" fillId="11" borderId="12" xfId="0" applyFont="1" applyFill="1" applyBorder="1" applyAlignment="1">
      <alignment horizontal="center" vertical="top" wrapText="1"/>
    </xf>
    <xf numFmtId="0" fontId="54" fillId="0" borderId="8" xfId="1" applyFont="1" applyFill="1" applyBorder="1" applyAlignment="1">
      <alignment horizontal="left" vertical="top" wrapText="1"/>
    </xf>
    <xf numFmtId="49" fontId="38" fillId="0" borderId="14" xfId="3" applyNumberFormat="1" applyFont="1" applyFill="1" applyBorder="1" applyAlignment="1">
      <alignment horizontal="left" vertical="top" wrapText="1"/>
    </xf>
    <xf numFmtId="49" fontId="38" fillId="0" borderId="5" xfId="3" applyNumberFormat="1" applyFont="1" applyFill="1" applyBorder="1" applyAlignment="1">
      <alignment horizontal="left" vertical="top" wrapText="1"/>
    </xf>
    <xf numFmtId="0" fontId="55" fillId="0" borderId="0" xfId="0" applyFont="1" applyAlignment="1">
      <alignment vertical="top" wrapText="1"/>
    </xf>
    <xf numFmtId="164" fontId="9" fillId="0" borderId="6" xfId="0" applyNumberFormat="1" applyFont="1" applyFill="1" applyBorder="1" applyAlignment="1">
      <alignment horizontal="left" vertical="top" wrapText="1"/>
    </xf>
    <xf numFmtId="1" fontId="55" fillId="3" borderId="8" xfId="0" applyNumberFormat="1" applyFont="1" applyFill="1" applyBorder="1" applyAlignment="1">
      <alignment vertical="top" wrapText="1"/>
    </xf>
    <xf numFmtId="2" fontId="55" fillId="3" borderId="8" xfId="0" applyNumberFormat="1" applyFont="1" applyFill="1" applyBorder="1" applyAlignment="1">
      <alignment vertical="top" wrapText="1"/>
    </xf>
    <xf numFmtId="0" fontId="56" fillId="3" borderId="0" xfId="0" applyFont="1" applyFill="1" applyAlignment="1">
      <alignment vertical="top" wrapText="1"/>
    </xf>
    <xf numFmtId="0" fontId="38" fillId="3" borderId="8" xfId="0" applyFont="1" applyFill="1" applyBorder="1" applyAlignment="1">
      <alignment vertical="top" wrapText="1"/>
    </xf>
    <xf numFmtId="0" fontId="38" fillId="3" borderId="11" xfId="0" applyFont="1" applyFill="1" applyBorder="1" applyAlignment="1">
      <alignment vertical="top" wrapText="1"/>
    </xf>
    <xf numFmtId="2" fontId="38" fillId="3" borderId="11" xfId="0" applyNumberFormat="1" applyFont="1" applyFill="1" applyBorder="1" applyAlignment="1">
      <alignment vertical="top" wrapText="1"/>
    </xf>
    <xf numFmtId="164" fontId="46" fillId="3" borderId="14" xfId="2" applyNumberFormat="1" applyFont="1" applyFill="1" applyBorder="1" applyAlignment="1">
      <alignment vertical="top" wrapText="1"/>
    </xf>
    <xf numFmtId="3" fontId="46" fillId="6" borderId="14" xfId="0" applyNumberFormat="1" applyFont="1" applyFill="1" applyBorder="1" applyAlignment="1">
      <alignment wrapText="1"/>
    </xf>
    <xf numFmtId="164" fontId="46" fillId="3" borderId="8" xfId="2" applyNumberFormat="1" applyFont="1" applyFill="1" applyBorder="1" applyAlignment="1">
      <alignment vertical="top" wrapText="1"/>
    </xf>
    <xf numFmtId="3" fontId="46" fillId="6" borderId="8" xfId="0" applyNumberFormat="1" applyFont="1" applyFill="1" applyBorder="1" applyAlignment="1">
      <alignment wrapText="1"/>
    </xf>
    <xf numFmtId="164" fontId="57" fillId="10" borderId="4" xfId="0" applyNumberFormat="1" applyFont="1" applyFill="1" applyBorder="1" applyAlignment="1">
      <alignment horizontal="center" vertical="top" wrapText="1"/>
    </xf>
    <xf numFmtId="0" fontId="52" fillId="48" borderId="10" xfId="1" applyFont="1" applyFill="1" applyBorder="1" applyAlignment="1">
      <alignment horizontal="center" vertical="center" wrapText="1"/>
    </xf>
    <xf numFmtId="164" fontId="9" fillId="0" borderId="8" xfId="0" applyNumberFormat="1" applyFont="1" applyFill="1" applyBorder="1" applyAlignment="1">
      <alignment horizontal="left" vertical="top" wrapText="1"/>
    </xf>
    <xf numFmtId="0" fontId="51" fillId="8" borderId="8" xfId="0" applyFont="1" applyFill="1" applyBorder="1" applyAlignment="1">
      <alignment vertical="top" wrapText="1"/>
    </xf>
    <xf numFmtId="2" fontId="51" fillId="8" borderId="8" xfId="0" applyNumberFormat="1" applyFont="1" applyFill="1" applyBorder="1" applyAlignment="1">
      <alignment vertical="top" wrapText="1"/>
    </xf>
    <xf numFmtId="2" fontId="51" fillId="8" borderId="11" xfId="0" applyNumberFormat="1" applyFont="1" applyFill="1" applyBorder="1" applyAlignment="1">
      <alignment vertical="top" wrapText="1"/>
    </xf>
    <xf numFmtId="0" fontId="54" fillId="3" borderId="11" xfId="1" applyFont="1" applyFill="1" applyBorder="1" applyAlignment="1">
      <alignment horizontal="left" wrapText="1"/>
    </xf>
    <xf numFmtId="3" fontId="54" fillId="3" borderId="10" xfId="1" applyNumberFormat="1" applyFont="1" applyFill="1" applyBorder="1" applyAlignment="1">
      <alignment horizontal="right"/>
    </xf>
    <xf numFmtId="3" fontId="54" fillId="3" borderId="8" xfId="1" applyNumberFormat="1" applyFont="1" applyFill="1" applyBorder="1" applyAlignment="1">
      <alignment horizontal="right"/>
    </xf>
    <xf numFmtId="3" fontId="58" fillId="3" borderId="11" xfId="1" applyNumberFormat="1" applyFont="1" applyFill="1" applyBorder="1" applyAlignment="1">
      <alignment horizontal="right"/>
    </xf>
    <xf numFmtId="0" fontId="54" fillId="0" borderId="11" xfId="1" applyFont="1" applyFill="1" applyBorder="1" applyAlignment="1">
      <alignment horizontal="left" wrapText="1"/>
    </xf>
    <xf numFmtId="3" fontId="54" fillId="0" borderId="10" xfId="1" applyNumberFormat="1" applyFont="1" applyFill="1" applyBorder="1" applyAlignment="1">
      <alignment horizontal="right"/>
    </xf>
    <xf numFmtId="3" fontId="54" fillId="0" borderId="8" xfId="1" applyNumberFormat="1" applyFont="1" applyFill="1" applyBorder="1" applyAlignment="1">
      <alignment horizontal="right"/>
    </xf>
    <xf numFmtId="0" fontId="55" fillId="3" borderId="11" xfId="1" applyFont="1" applyFill="1" applyBorder="1" applyAlignment="1">
      <alignment horizontal="left" wrapText="1"/>
    </xf>
    <xf numFmtId="3" fontId="59" fillId="3" borderId="8" xfId="1" applyNumberFormat="1" applyFont="1" applyFill="1" applyBorder="1" applyAlignment="1">
      <alignment horizontal="right"/>
    </xf>
    <xf numFmtId="3" fontId="54" fillId="8" borderId="10" xfId="1" applyNumberFormat="1" applyFont="1" applyFill="1" applyBorder="1" applyAlignment="1">
      <alignment horizontal="right"/>
    </xf>
    <xf numFmtId="0" fontId="60" fillId="3" borderId="0" xfId="0" applyFont="1" applyFill="1" applyAlignment="1">
      <alignment vertical="top"/>
    </xf>
    <xf numFmtId="164" fontId="59" fillId="0" borderId="8" xfId="0" applyNumberFormat="1" applyFont="1" applyFill="1" applyBorder="1" applyAlignment="1">
      <alignment horizontal="left" vertical="top" wrapText="1"/>
    </xf>
    <xf numFmtId="167" fontId="9" fillId="0" borderId="8" xfId="0" applyNumberFormat="1" applyFont="1" applyFill="1" applyBorder="1" applyAlignment="1">
      <alignment horizontal="left" vertical="top" wrapText="1"/>
    </xf>
    <xf numFmtId="166" fontId="9" fillId="0" borderId="8" xfId="0" applyNumberFormat="1" applyFont="1" applyFill="1" applyBorder="1" applyAlignment="1">
      <alignment horizontal="left" vertical="top" wrapText="1"/>
    </xf>
    <xf numFmtId="3" fontId="50" fillId="3" borderId="8" xfId="1" applyNumberFormat="1" applyFont="1" applyFill="1" applyBorder="1" applyAlignment="1">
      <alignment horizontal="right"/>
    </xf>
    <xf numFmtId="3" fontId="50" fillId="3" borderId="10" xfId="1" applyNumberFormat="1" applyFont="1" applyFill="1" applyBorder="1" applyAlignment="1">
      <alignment horizontal="right"/>
    </xf>
    <xf numFmtId="2" fontId="50" fillId="3" borderId="8" xfId="0" applyNumberFormat="1" applyFont="1" applyFill="1" applyBorder="1" applyAlignment="1">
      <alignment vertical="top" wrapText="1"/>
    </xf>
    <xf numFmtId="1" fontId="51" fillId="8" borderId="8" xfId="0" applyNumberFormat="1" applyFont="1" applyFill="1" applyBorder="1" applyAlignment="1">
      <alignment vertical="top" wrapText="1"/>
    </xf>
    <xf numFmtId="164" fontId="53" fillId="12" borderId="11" xfId="0" applyNumberFormat="1" applyFont="1" applyFill="1" applyBorder="1" applyAlignment="1">
      <alignment vertical="top" wrapText="1"/>
    </xf>
    <xf numFmtId="164" fontId="53" fillId="12" borderId="9" xfId="0" applyNumberFormat="1" applyFont="1" applyFill="1" applyBorder="1" applyAlignment="1">
      <alignment vertical="top" wrapText="1"/>
    </xf>
    <xf numFmtId="164" fontId="53" fillId="12" borderId="8" xfId="0" applyNumberFormat="1" applyFont="1" applyFill="1" applyBorder="1" applyAlignment="1">
      <alignment vertical="top" wrapText="1"/>
    </xf>
    <xf numFmtId="2" fontId="53" fillId="12" borderId="8" xfId="0" applyNumberFormat="1" applyFont="1" applyFill="1" applyBorder="1" applyAlignment="1">
      <alignment vertical="top" wrapText="1"/>
    </xf>
    <xf numFmtId="0" fontId="3" fillId="45" borderId="11" xfId="1" applyFont="1" applyFill="1" applyBorder="1" applyAlignment="1">
      <alignment vertical="top" wrapText="1"/>
    </xf>
    <xf numFmtId="0" fontId="3" fillId="45" borderId="8" xfId="1" applyFont="1" applyFill="1" applyBorder="1" applyAlignment="1">
      <alignment vertical="top" wrapText="1"/>
    </xf>
    <xf numFmtId="0" fontId="3" fillId="45" borderId="10" xfId="1" applyFont="1" applyFill="1" applyBorder="1" applyAlignment="1">
      <alignment horizontal="center" vertical="top" wrapText="1"/>
    </xf>
    <xf numFmtId="0" fontId="3" fillId="45" borderId="8" xfId="1" applyFont="1" applyFill="1" applyBorder="1" applyAlignment="1">
      <alignment horizontal="center" vertical="top" wrapText="1"/>
    </xf>
    <xf numFmtId="0" fontId="3" fillId="45" borderId="11" xfId="1" applyFont="1" applyFill="1" applyBorder="1" applyAlignment="1">
      <alignment horizontal="center" vertical="top" wrapText="1"/>
    </xf>
    <xf numFmtId="0" fontId="37" fillId="3" borderId="11" xfId="1" applyFont="1" applyFill="1" applyBorder="1" applyAlignment="1">
      <alignment horizontal="left" vertical="top" wrapText="1"/>
    </xf>
    <xf numFmtId="0" fontId="13" fillId="3" borderId="11" xfId="1" applyFont="1" applyFill="1" applyBorder="1" applyAlignment="1">
      <alignment horizontal="left" vertical="top" wrapText="1"/>
    </xf>
    <xf numFmtId="0" fontId="32" fillId="7" borderId="8" xfId="1" applyFont="1" applyFill="1" applyBorder="1" applyAlignment="1">
      <alignment horizontal="center" vertical="top"/>
    </xf>
    <xf numFmtId="0" fontId="32" fillId="7" borderId="9" xfId="1" applyFont="1" applyFill="1" applyBorder="1" applyAlignment="1">
      <alignment horizontal="center" vertical="top"/>
    </xf>
    <xf numFmtId="0" fontId="32" fillId="7" borderId="11" xfId="1" applyFont="1" applyFill="1" applyBorder="1" applyAlignment="1">
      <alignment horizontal="center" vertical="top"/>
    </xf>
    <xf numFmtId="0" fontId="48" fillId="46" borderId="8" xfId="1" applyFont="1" applyFill="1" applyBorder="1" applyAlignment="1">
      <alignment horizontal="center" vertical="top" wrapText="1"/>
    </xf>
    <xf numFmtId="0" fontId="48" fillId="45" borderId="8" xfId="1" applyFont="1" applyFill="1" applyBorder="1" applyAlignment="1">
      <alignment horizontal="center" vertical="top" wrapText="1"/>
    </xf>
    <xf numFmtId="0" fontId="13" fillId="3" borderId="8" xfId="1" applyFont="1" applyFill="1" applyBorder="1" applyAlignment="1">
      <alignment horizontal="left" vertical="top" wrapText="1"/>
    </xf>
    <xf numFmtId="3" fontId="13" fillId="3" borderId="10" xfId="1" applyNumberFormat="1" applyFont="1" applyFill="1" applyBorder="1" applyAlignment="1">
      <alignment horizontal="right" vertical="top"/>
    </xf>
    <xf numFmtId="3" fontId="13" fillId="3" borderId="8" xfId="1" applyNumberFormat="1" applyFont="1" applyFill="1" applyBorder="1" applyAlignment="1">
      <alignment horizontal="right" vertical="top"/>
    </xf>
    <xf numFmtId="3" fontId="10" fillId="3" borderId="11" xfId="1" applyNumberFormat="1" applyFont="1" applyFill="1" applyBorder="1" applyAlignment="1">
      <alignment horizontal="right" vertical="top"/>
    </xf>
    <xf numFmtId="4" fontId="49" fillId="3" borderId="8" xfId="1" applyNumberFormat="1" applyFont="1" applyFill="1" applyBorder="1" applyAlignment="1">
      <alignment horizontal="center" vertical="top"/>
    </xf>
    <xf numFmtId="0" fontId="13" fillId="3" borderId="11" xfId="1" applyFont="1" applyFill="1" applyBorder="1" applyAlignment="1">
      <alignment horizontal="left" vertical="top" wrapText="1" indent="1"/>
    </xf>
    <xf numFmtId="3" fontId="13" fillId="3" borderId="11" xfId="1" applyNumberFormat="1" applyFont="1" applyFill="1" applyBorder="1" applyAlignment="1">
      <alignment horizontal="right" vertical="top"/>
    </xf>
    <xf numFmtId="0" fontId="39" fillId="0" borderId="8" xfId="0" applyFont="1" applyFill="1" applyBorder="1" applyAlignment="1">
      <alignment vertical="top" wrapText="1"/>
    </xf>
    <xf numFmtId="0" fontId="50" fillId="0" borderId="8" xfId="0" applyFont="1" applyFill="1" applyBorder="1" applyAlignment="1">
      <alignment horizontal="center" vertical="top"/>
    </xf>
    <xf numFmtId="0" fontId="50" fillId="0" borderId="8" xfId="0" applyFont="1" applyFill="1" applyBorder="1" applyAlignment="1">
      <alignment vertical="top"/>
    </xf>
    <xf numFmtId="0" fontId="13" fillId="0" borderId="11" xfId="1" applyFont="1" applyFill="1" applyBorder="1" applyAlignment="1">
      <alignment horizontal="left" vertical="top" wrapText="1"/>
    </xf>
    <xf numFmtId="3" fontId="10" fillId="3" borderId="11" xfId="1" applyNumberFormat="1" applyFont="1" applyFill="1" applyBorder="1" applyAlignment="1">
      <alignment vertical="top"/>
    </xf>
    <xf numFmtId="4" fontId="49" fillId="0" borderId="8" xfId="1" applyNumberFormat="1" applyFont="1" applyFill="1" applyBorder="1" applyAlignment="1">
      <alignment horizontal="center" vertical="top"/>
    </xf>
    <xf numFmtId="0" fontId="13" fillId="0" borderId="8" xfId="1" applyFont="1" applyFill="1" applyBorder="1" applyAlignment="1">
      <alignment horizontal="left" vertical="top" wrapText="1"/>
    </xf>
    <xf numFmtId="3" fontId="13" fillId="0" borderId="10" xfId="1" applyNumberFormat="1" applyFont="1" applyFill="1" applyBorder="1" applyAlignment="1">
      <alignment horizontal="right" vertical="top"/>
    </xf>
    <xf numFmtId="3" fontId="13" fillId="0" borderId="8" xfId="1" applyNumberFormat="1" applyFont="1" applyFill="1" applyBorder="1" applyAlignment="1">
      <alignment horizontal="right" vertical="top"/>
    </xf>
    <xf numFmtId="3" fontId="10" fillId="0" borderId="11" xfId="1" applyNumberFormat="1" applyFont="1" applyFill="1" applyBorder="1" applyAlignment="1">
      <alignment horizontal="right" vertical="top"/>
    </xf>
    <xf numFmtId="0" fontId="37" fillId="3" borderId="8" xfId="1" applyFont="1" applyFill="1" applyBorder="1" applyAlignment="1">
      <alignment horizontal="left" vertical="top" wrapText="1"/>
    </xf>
    <xf numFmtId="3" fontId="33" fillId="3" borderId="10" xfId="1" applyNumberFormat="1" applyFont="1" applyFill="1" applyBorder="1" applyAlignment="1">
      <alignment horizontal="right" vertical="top"/>
    </xf>
    <xf numFmtId="3" fontId="33" fillId="3" borderId="8" xfId="1" applyNumberFormat="1" applyFont="1" applyFill="1" applyBorder="1" applyAlignment="1">
      <alignment horizontal="right" vertical="top"/>
    </xf>
    <xf numFmtId="3" fontId="40" fillId="3" borderId="11" xfId="1" applyNumberFormat="1" applyFont="1" applyFill="1" applyBorder="1" applyAlignment="1">
      <alignment vertical="top"/>
    </xf>
    <xf numFmtId="3" fontId="37" fillId="3" borderId="10" xfId="1" applyNumberFormat="1" applyFont="1" applyFill="1" applyBorder="1" applyAlignment="1">
      <alignment horizontal="right" vertical="top"/>
    </xf>
    <xf numFmtId="3" fontId="37" fillId="3" borderId="8" xfId="1" applyNumberFormat="1" applyFont="1" applyFill="1" applyBorder="1" applyAlignment="1">
      <alignment horizontal="right" vertical="top"/>
    </xf>
    <xf numFmtId="3" fontId="40" fillId="3" borderId="11" xfId="1" applyNumberFormat="1" applyFont="1" applyFill="1" applyBorder="1" applyAlignment="1">
      <alignment horizontal="right" vertical="top"/>
    </xf>
    <xf numFmtId="0" fontId="38" fillId="0" borderId="8" xfId="3" applyNumberFormat="1" applyFont="1" applyFill="1" applyBorder="1" applyAlignment="1">
      <alignment vertical="top" wrapText="1"/>
    </xf>
    <xf numFmtId="0" fontId="55" fillId="0" borderId="8" xfId="0" applyNumberFormat="1" applyFont="1" applyFill="1" applyBorder="1" applyAlignment="1">
      <alignment vertical="top" wrapText="1"/>
    </xf>
    <xf numFmtId="164" fontId="53" fillId="12" borderId="8" xfId="0" applyNumberFormat="1" applyFont="1" applyFill="1" applyBorder="1" applyAlignment="1">
      <alignment vertical="top"/>
    </xf>
    <xf numFmtId="0" fontId="3" fillId="0" borderId="8" xfId="0" applyFont="1" applyFill="1" applyBorder="1" applyAlignment="1">
      <alignment wrapText="1"/>
    </xf>
    <xf numFmtId="2" fontId="47" fillId="0" borderId="8" xfId="0" applyNumberFormat="1" applyFont="1" applyFill="1" applyBorder="1" applyAlignment="1">
      <alignment wrapText="1"/>
    </xf>
    <xf numFmtId="0" fontId="51" fillId="0" borderId="8" xfId="3" applyNumberFormat="1" applyFont="1" applyFill="1" applyBorder="1" applyAlignment="1">
      <alignment vertical="top" wrapText="1"/>
    </xf>
    <xf numFmtId="0" fontId="35" fillId="50" borderId="7" xfId="0" applyFont="1" applyFill="1" applyBorder="1" applyAlignment="1">
      <alignment horizontal="center" vertical="top"/>
    </xf>
    <xf numFmtId="0" fontId="61" fillId="50" borderId="7" xfId="0" applyFont="1" applyFill="1" applyBorder="1" applyAlignment="1">
      <alignment horizontal="center" vertical="top"/>
    </xf>
    <xf numFmtId="0" fontId="61" fillId="13" borderId="7" xfId="0" applyFont="1" applyFill="1" applyBorder="1" applyAlignment="1">
      <alignment vertical="top"/>
    </xf>
    <xf numFmtId="0" fontId="34" fillId="3" borderId="0" xfId="0" applyFont="1" applyFill="1" applyAlignment="1"/>
    <xf numFmtId="164" fontId="50" fillId="0" borderId="8" xfId="0" applyNumberFormat="1" applyFont="1" applyFill="1" applyBorder="1" applyAlignment="1">
      <alignment horizontal="left" vertical="top" wrapText="1"/>
    </xf>
    <xf numFmtId="0" fontId="51" fillId="3" borderId="0" xfId="4" applyFont="1" applyFill="1" applyAlignment="1">
      <alignment vertical="top"/>
    </xf>
    <xf numFmtId="0" fontId="38" fillId="3" borderId="0" xfId="4" applyFont="1" applyFill="1" applyAlignment="1">
      <alignment vertical="top"/>
    </xf>
    <xf numFmtId="0" fontId="38" fillId="3" borderId="0" xfId="4" applyFont="1" applyFill="1" applyAlignment="1">
      <alignment vertical="top" wrapText="1"/>
    </xf>
    <xf numFmtId="0" fontId="58" fillId="5" borderId="8" xfId="4" applyFont="1" applyFill="1" applyBorder="1" applyAlignment="1">
      <alignment horizontal="left" vertical="top"/>
    </xf>
    <xf numFmtId="0" fontId="54" fillId="3" borderId="11" xfId="1" applyFont="1" applyFill="1" applyBorder="1" applyAlignment="1">
      <alignment horizontal="left" vertical="top" wrapText="1"/>
    </xf>
    <xf numFmtId="0" fontId="54" fillId="3" borderId="8" xfId="1" applyFont="1" applyFill="1" applyBorder="1" applyAlignment="1">
      <alignment horizontal="left" vertical="top" wrapText="1"/>
    </xf>
    <xf numFmtId="3" fontId="55" fillId="3" borderId="10" xfId="1" applyNumberFormat="1" applyFont="1" applyFill="1" applyBorder="1" applyAlignment="1">
      <alignment horizontal="right" vertical="top"/>
    </xf>
    <xf numFmtId="3" fontId="55" fillId="3" borderId="8" xfId="1" applyNumberFormat="1" applyFont="1" applyFill="1" applyBorder="1" applyAlignment="1">
      <alignment horizontal="right" vertical="top"/>
    </xf>
    <xf numFmtId="3" fontId="50" fillId="3" borderId="10" xfId="1" applyNumberFormat="1" applyFont="1" applyFill="1" applyBorder="1" applyAlignment="1">
      <alignment horizontal="right" vertical="top"/>
    </xf>
    <xf numFmtId="3" fontId="54" fillId="3" borderId="8" xfId="1" applyNumberFormat="1" applyFont="1" applyFill="1" applyBorder="1" applyAlignment="1">
      <alignment horizontal="right" vertical="top"/>
    </xf>
    <xf numFmtId="0" fontId="51" fillId="3" borderId="8" xfId="4" applyFont="1" applyFill="1" applyBorder="1" applyAlignment="1">
      <alignment vertical="top"/>
    </xf>
    <xf numFmtId="4" fontId="48" fillId="3" borderId="10" xfId="1" applyNumberFormat="1" applyFont="1" applyFill="1" applyBorder="1" applyAlignment="1">
      <alignment horizontal="right" vertical="top"/>
    </xf>
    <xf numFmtId="167" fontId="38" fillId="3" borderId="8" xfId="4" applyNumberFormat="1" applyFont="1" applyFill="1" applyBorder="1" applyAlignment="1">
      <alignment vertical="top"/>
    </xf>
    <xf numFmtId="0" fontId="38" fillId="3" borderId="8" xfId="4" applyFont="1" applyFill="1" applyBorder="1" applyAlignment="1">
      <alignment vertical="top"/>
    </xf>
    <xf numFmtId="0" fontId="38" fillId="3" borderId="8" xfId="4" applyFont="1" applyFill="1" applyBorder="1" applyAlignment="1">
      <alignment vertical="top" wrapText="1"/>
    </xf>
    <xf numFmtId="0" fontId="38" fillId="3" borderId="0" xfId="4" applyFont="1" applyFill="1" applyBorder="1" applyAlignment="1">
      <alignment vertical="top"/>
    </xf>
    <xf numFmtId="0" fontId="60" fillId="3" borderId="0" xfId="4" applyFont="1" applyFill="1" applyAlignment="1">
      <alignment vertical="top"/>
    </xf>
    <xf numFmtId="0" fontId="47" fillId="50" borderId="7" xfId="0" applyFont="1" applyFill="1" applyBorder="1" applyAlignment="1">
      <alignment horizontal="center" vertical="top"/>
    </xf>
    <xf numFmtId="0" fontId="46" fillId="0" borderId="6" xfId="0" applyFont="1" applyBorder="1" applyAlignment="1">
      <alignment vertical="top" wrapText="1"/>
    </xf>
    <xf numFmtId="0" fontId="62" fillId="9" borderId="8" xfId="0" applyFont="1" applyFill="1" applyBorder="1" applyAlignment="1">
      <alignment horizontal="center" vertical="center" wrapText="1"/>
    </xf>
    <xf numFmtId="0" fontId="47" fillId="50" borderId="7" xfId="0" applyFont="1" applyFill="1" applyBorder="1" applyAlignment="1">
      <alignment horizontal="center" vertical="top" wrapText="1"/>
    </xf>
    <xf numFmtId="4" fontId="51" fillId="3" borderId="8" xfId="4" applyNumberFormat="1" applyFont="1" applyFill="1" applyBorder="1" applyAlignment="1">
      <alignment vertical="top"/>
    </xf>
    <xf numFmtId="2" fontId="48" fillId="12" borderId="8" xfId="0" applyNumberFormat="1" applyFont="1" applyFill="1" applyBorder="1" applyAlignment="1">
      <alignment vertical="top" wrapText="1"/>
    </xf>
    <xf numFmtId="2" fontId="47" fillId="50" borderId="7" xfId="0" applyNumberFormat="1" applyFont="1" applyFill="1" applyBorder="1" applyAlignment="1">
      <alignment horizontal="center" vertical="top"/>
    </xf>
    <xf numFmtId="4" fontId="47" fillId="50" borderId="7" xfId="0" applyNumberFormat="1" applyFont="1" applyFill="1" applyBorder="1" applyAlignment="1">
      <alignment horizontal="center" vertical="top"/>
    </xf>
    <xf numFmtId="0" fontId="12" fillId="14" borderId="12" xfId="7" applyFont="1" applyFill="1" applyBorder="1" applyAlignment="1">
      <alignment horizontal="left" vertical="top" wrapText="1"/>
    </xf>
    <xf numFmtId="0" fontId="46" fillId="0" borderId="8" xfId="0" applyFont="1" applyBorder="1" applyAlignment="1">
      <alignment vertical="top" wrapText="1"/>
    </xf>
    <xf numFmtId="0" fontId="35" fillId="50" borderId="13" xfId="0" applyFont="1" applyFill="1" applyBorder="1" applyAlignment="1">
      <alignment horizontal="center" vertical="top"/>
    </xf>
    <xf numFmtId="0" fontId="61" fillId="50" borderId="13" xfId="0" applyFont="1" applyFill="1" applyBorder="1" applyAlignment="1">
      <alignment horizontal="center" vertical="top"/>
    </xf>
    <xf numFmtId="0" fontId="47" fillId="50" borderId="8" xfId="0" applyFont="1" applyFill="1" applyBorder="1" applyAlignment="1">
      <alignment horizontal="center" vertical="top" wrapText="1"/>
    </xf>
    <xf numFmtId="0" fontId="47" fillId="50" borderId="8" xfId="0" applyFont="1" applyFill="1" applyBorder="1" applyAlignment="1">
      <alignment horizontal="center" vertical="top"/>
    </xf>
    <xf numFmtId="0" fontId="61" fillId="13" borderId="8" xfId="0" applyFont="1" applyFill="1" applyBorder="1" applyAlignment="1">
      <alignment vertical="top"/>
    </xf>
    <xf numFmtId="0" fontId="45" fillId="13" borderId="8" xfId="0" applyFont="1" applyFill="1" applyBorder="1" applyAlignment="1">
      <alignment vertical="top" wrapText="1"/>
    </xf>
    <xf numFmtId="0" fontId="35" fillId="13" borderId="8" xfId="0" applyFont="1" applyFill="1" applyBorder="1" applyAlignment="1">
      <alignment horizontal="center" vertical="top"/>
    </xf>
    <xf numFmtId="0" fontId="45" fillId="51" borderId="8" xfId="0" applyFont="1" applyFill="1" applyBorder="1" applyAlignment="1">
      <alignment vertical="top" wrapText="1"/>
    </xf>
    <xf numFmtId="0" fontId="46" fillId="51" borderId="8" xfId="0" applyFont="1" applyFill="1" applyBorder="1" applyAlignment="1">
      <alignment horizontal="left" vertical="top" wrapText="1"/>
    </xf>
    <xf numFmtId="0" fontId="46" fillId="52" borderId="8" xfId="0" applyFont="1" applyFill="1" applyBorder="1" applyAlignment="1">
      <alignment vertical="top" wrapText="1"/>
    </xf>
    <xf numFmtId="2" fontId="46" fillId="52" borderId="8" xfId="0" applyNumberFormat="1" applyFont="1" applyFill="1" applyBorder="1" applyAlignment="1">
      <alignment vertical="top" wrapText="1"/>
    </xf>
    <xf numFmtId="168" fontId="46" fillId="52" borderId="8" xfId="0" applyNumberFormat="1" applyFont="1" applyFill="1" applyBorder="1" applyAlignment="1">
      <alignment vertical="top" wrapText="1"/>
    </xf>
    <xf numFmtId="2" fontId="35" fillId="13" borderId="8" xfId="0" applyNumberFormat="1" applyFont="1" applyFill="1" applyBorder="1" applyAlignment="1">
      <alignment horizontal="center" vertical="top"/>
    </xf>
    <xf numFmtId="2" fontId="46" fillId="51" borderId="8" xfId="0" applyNumberFormat="1" applyFont="1" applyFill="1" applyBorder="1" applyAlignment="1">
      <alignment horizontal="left" vertical="top" wrapText="1"/>
    </xf>
    <xf numFmtId="0" fontId="63" fillId="52" borderId="8" xfId="0" applyFont="1" applyFill="1" applyBorder="1" applyAlignment="1">
      <alignment vertical="top" wrapText="1"/>
    </xf>
    <xf numFmtId="1" fontId="46" fillId="52" borderId="8" xfId="0" applyNumberFormat="1" applyFont="1" applyFill="1" applyBorder="1" applyAlignment="1">
      <alignment vertical="top" wrapText="1"/>
    </xf>
    <xf numFmtId="1" fontId="63" fillId="52" borderId="8" xfId="0" applyNumberFormat="1" applyFont="1" applyFill="1" applyBorder="1" applyAlignment="1">
      <alignment vertical="top" wrapText="1"/>
    </xf>
    <xf numFmtId="1" fontId="0" fillId="3" borderId="0" xfId="0" applyNumberFormat="1" applyFill="1" applyAlignment="1">
      <alignment wrapText="1"/>
    </xf>
    <xf numFmtId="2" fontId="61" fillId="13" borderId="7" xfId="0" applyNumberFormat="1" applyFont="1" applyFill="1" applyBorder="1" applyAlignment="1">
      <alignment vertical="top"/>
    </xf>
    <xf numFmtId="0" fontId="35" fillId="50" borderId="8" xfId="0" applyFont="1" applyFill="1" applyBorder="1" applyAlignment="1">
      <alignment horizontal="left" vertical="top" wrapText="1"/>
    </xf>
    <xf numFmtId="0" fontId="0" fillId="3" borderId="8" xfId="0" applyFill="1" applyBorder="1" applyAlignment="1">
      <alignment wrapText="1"/>
    </xf>
    <xf numFmtId="165" fontId="34" fillId="3" borderId="0" xfId="0" applyNumberFormat="1" applyFont="1" applyFill="1" applyAlignment="1">
      <alignment wrapText="1"/>
    </xf>
    <xf numFmtId="0" fontId="46" fillId="0" borderId="11" xfId="0" applyFont="1" applyBorder="1" applyAlignment="1">
      <alignment vertical="top" wrapText="1"/>
    </xf>
    <xf numFmtId="0" fontId="3" fillId="3" borderId="0" xfId="0" applyFont="1" applyFill="1" applyBorder="1" applyAlignment="1"/>
    <xf numFmtId="0" fontId="35" fillId="50" borderId="8" xfId="0" applyFont="1" applyFill="1" applyBorder="1" applyAlignment="1">
      <alignment horizontal="center" vertical="top"/>
    </xf>
    <xf numFmtId="2" fontId="47" fillId="50" borderId="8" xfId="0" applyNumberFormat="1" applyFont="1" applyFill="1" applyBorder="1" applyAlignment="1">
      <alignment horizontal="center" vertical="top" wrapText="1"/>
    </xf>
    <xf numFmtId="2" fontId="47" fillId="50" borderId="8" xfId="0" applyNumberFormat="1" applyFont="1" applyFill="1" applyBorder="1" applyAlignment="1">
      <alignment horizontal="center" vertical="top"/>
    </xf>
    <xf numFmtId="4" fontId="47" fillId="50" borderId="8" xfId="0" applyNumberFormat="1" applyFont="1" applyFill="1" applyBorder="1" applyAlignment="1">
      <alignment horizontal="center" vertical="top"/>
    </xf>
    <xf numFmtId="2" fontId="61" fillId="13" borderId="8" xfId="0" applyNumberFormat="1" applyFont="1" applyFill="1" applyBorder="1" applyAlignment="1">
      <alignment vertical="top"/>
    </xf>
    <xf numFmtId="0" fontId="35" fillId="50" borderId="8" xfId="0" applyFont="1" applyFill="1" applyBorder="1" applyAlignment="1">
      <alignment horizontal="center" vertical="top" wrapText="1"/>
    </xf>
    <xf numFmtId="0" fontId="0" fillId="3" borderId="0" xfId="2" applyFont="1" applyFill="1" applyAlignment="1">
      <alignment wrapText="1"/>
    </xf>
    <xf numFmtId="41" fontId="0" fillId="0" borderId="8" xfId="2" applyNumberFormat="1" applyFont="1" applyFill="1" applyBorder="1" applyAlignment="1">
      <alignment vertical="top" wrapText="1"/>
    </xf>
    <xf numFmtId="49" fontId="38" fillId="0" borderId="8" xfId="6" applyNumberFormat="1" applyFont="1" applyFill="1" applyBorder="1" applyAlignment="1">
      <alignment horizontal="right" vertical="top" wrapText="1"/>
    </xf>
    <xf numFmtId="41" fontId="0" fillId="0" borderId="12" xfId="2" applyNumberFormat="1" applyFont="1" applyFill="1" applyBorder="1" applyAlignment="1">
      <alignment vertical="top" wrapText="1"/>
    </xf>
    <xf numFmtId="3" fontId="54" fillId="3" borderId="10" xfId="1" applyNumberFormat="1" applyFont="1" applyFill="1" applyBorder="1" applyAlignment="1">
      <alignment horizontal="right" vertical="top"/>
    </xf>
    <xf numFmtId="0" fontId="0" fillId="0" borderId="8" xfId="0" applyFont="1" applyBorder="1" applyAlignment="1">
      <alignment wrapText="1"/>
    </xf>
    <xf numFmtId="41" fontId="0" fillId="0" borderId="8" xfId="2" applyNumberFormat="1" applyFont="1" applyFill="1" applyBorder="1" applyAlignment="1">
      <alignment horizontal="left" vertical="top" wrapText="1"/>
    </xf>
    <xf numFmtId="169" fontId="0" fillId="0" borderId="8" xfId="2" applyNumberFormat="1" applyFont="1" applyFill="1" applyBorder="1" applyAlignment="1">
      <alignment vertical="top" wrapText="1"/>
    </xf>
    <xf numFmtId="169" fontId="0" fillId="3" borderId="8" xfId="0" applyNumberFormat="1" applyFont="1" applyFill="1" applyBorder="1"/>
    <xf numFmtId="169" fontId="3" fillId="0" borderId="0" xfId="0" applyNumberFormat="1" applyFont="1" applyAlignment="1">
      <alignment wrapText="1"/>
    </xf>
    <xf numFmtId="0" fontId="65" fillId="3" borderId="0" xfId="1" applyFont="1" applyFill="1" applyBorder="1"/>
    <xf numFmtId="0" fontId="51" fillId="0" borderId="0" xfId="0" applyFont="1"/>
    <xf numFmtId="0" fontId="51" fillId="45" borderId="11" xfId="1" applyFont="1" applyFill="1" applyBorder="1" applyAlignment="1">
      <alignment vertical="top" wrapText="1"/>
    </xf>
    <xf numFmtId="0" fontId="51" fillId="45" borderId="8" xfId="1" applyFont="1" applyFill="1" applyBorder="1" applyAlignment="1">
      <alignment vertical="top" wrapText="1"/>
    </xf>
    <xf numFmtId="0" fontId="51" fillId="45" borderId="10" xfId="1" applyFont="1" applyFill="1" applyBorder="1" applyAlignment="1">
      <alignment horizontal="center" vertical="top" wrapText="1"/>
    </xf>
    <xf numFmtId="0" fontId="51" fillId="45" borderId="8" xfId="1" applyFont="1" applyFill="1" applyBorder="1" applyAlignment="1">
      <alignment horizontal="center" vertical="top" wrapText="1"/>
    </xf>
    <xf numFmtId="0" fontId="38" fillId="0" borderId="8" xfId="0" applyFont="1" applyBorder="1"/>
    <xf numFmtId="0" fontId="54" fillId="3" borderId="11" xfId="1" applyFont="1" applyFill="1" applyBorder="1" applyAlignment="1">
      <alignment horizontal="left" vertical="top" wrapText="1" indent="1"/>
    </xf>
    <xf numFmtId="3" fontId="38" fillId="0" borderId="8" xfId="0" applyNumberFormat="1" applyFont="1" applyBorder="1"/>
    <xf numFmtId="0" fontId="54" fillId="3" borderId="0" xfId="1" applyFont="1" applyFill="1" applyBorder="1" applyAlignment="1">
      <alignment horizontal="left" vertical="top" wrapText="1"/>
    </xf>
    <xf numFmtId="0" fontId="38" fillId="0" borderId="8" xfId="0" applyFont="1" applyFill="1" applyBorder="1" applyAlignment="1">
      <alignment vertical="top" wrapText="1"/>
    </xf>
    <xf numFmtId="1" fontId="38" fillId="0" borderId="10" xfId="0" applyNumberFormat="1" applyFont="1" applyFill="1" applyBorder="1" applyAlignment="1">
      <alignment vertical="top" wrapText="1"/>
    </xf>
    <xf numFmtId="1" fontId="38" fillId="0" borderId="8" xfId="0" applyNumberFormat="1" applyFont="1" applyFill="1" applyBorder="1" applyAlignment="1">
      <alignment vertical="top" wrapText="1"/>
    </xf>
    <xf numFmtId="3" fontId="58" fillId="3" borderId="8" xfId="1" applyNumberFormat="1" applyFont="1" applyFill="1" applyBorder="1" applyAlignment="1">
      <alignment horizontal="right" vertical="top"/>
    </xf>
    <xf numFmtId="0" fontId="54" fillId="0" borderId="11" xfId="1" applyFont="1" applyFill="1" applyBorder="1" applyAlignment="1">
      <alignment horizontal="left" vertical="top" wrapText="1"/>
    </xf>
    <xf numFmtId="3" fontId="58" fillId="3" borderId="8" xfId="1" applyNumberFormat="1" applyFont="1" applyFill="1" applyBorder="1" applyAlignment="1">
      <alignment vertical="top"/>
    </xf>
    <xf numFmtId="3" fontId="54" fillId="0" borderId="10" xfId="1" applyNumberFormat="1" applyFont="1" applyFill="1" applyBorder="1" applyAlignment="1">
      <alignment horizontal="right" vertical="top"/>
    </xf>
    <xf numFmtId="3" fontId="54" fillId="0" borderId="8" xfId="1" applyNumberFormat="1" applyFont="1" applyFill="1" applyBorder="1" applyAlignment="1">
      <alignment horizontal="right" vertical="top"/>
    </xf>
    <xf numFmtId="3" fontId="58" fillId="0" borderId="8" xfId="1" applyNumberFormat="1" applyFont="1" applyFill="1" applyBorder="1" applyAlignment="1">
      <alignment horizontal="right" vertical="top"/>
    </xf>
    <xf numFmtId="0" fontId="55" fillId="3" borderId="11" xfId="1" applyFont="1" applyFill="1" applyBorder="1" applyAlignment="1">
      <alignment horizontal="left" vertical="top" wrapText="1"/>
    </xf>
    <xf numFmtId="0" fontId="55" fillId="3" borderId="8" xfId="1" applyFont="1" applyFill="1" applyBorder="1" applyAlignment="1">
      <alignment horizontal="left" vertical="top" wrapText="1"/>
    </xf>
    <xf numFmtId="3" fontId="59" fillId="3" borderId="10" xfId="1" applyNumberFormat="1" applyFont="1" applyFill="1" applyBorder="1" applyAlignment="1">
      <alignment horizontal="right" vertical="top"/>
    </xf>
    <xf numFmtId="3" fontId="59" fillId="3" borderId="8" xfId="1" applyNumberFormat="1" applyFont="1" applyFill="1" applyBorder="1" applyAlignment="1">
      <alignment horizontal="right" vertical="top"/>
    </xf>
    <xf numFmtId="3" fontId="64" fillId="3" borderId="8" xfId="1" applyNumberFormat="1" applyFont="1" applyFill="1" applyBorder="1" applyAlignment="1">
      <alignment vertical="top"/>
    </xf>
    <xf numFmtId="0" fontId="38" fillId="0" borderId="0" xfId="0" applyFont="1" applyAlignment="1">
      <alignment horizontal="right"/>
    </xf>
    <xf numFmtId="9" fontId="0" fillId="0" borderId="0" xfId="64" applyFont="1"/>
    <xf numFmtId="2" fontId="3" fillId="3" borderId="8" xfId="0" applyNumberFormat="1" applyFont="1" applyFill="1" applyBorder="1" applyAlignment="1">
      <alignment wrapText="1"/>
    </xf>
    <xf numFmtId="0" fontId="38" fillId="0" borderId="0" xfId="0" applyFont="1" applyBorder="1"/>
    <xf numFmtId="3" fontId="51" fillId="0" borderId="0" xfId="0" applyNumberFormat="1" applyFont="1"/>
    <xf numFmtId="3" fontId="64" fillId="3" borderId="8" xfId="1" applyNumberFormat="1" applyFont="1" applyFill="1" applyBorder="1" applyAlignment="1">
      <alignment horizontal="right" vertical="top"/>
    </xf>
    <xf numFmtId="2" fontId="38" fillId="3" borderId="0" xfId="0" applyNumberFormat="1" applyFont="1" applyFill="1"/>
    <xf numFmtId="2" fontId="51" fillId="0" borderId="0" xfId="0" applyNumberFormat="1" applyFont="1"/>
    <xf numFmtId="170" fontId="38" fillId="0" borderId="8" xfId="0" applyNumberFormat="1" applyFont="1" applyBorder="1"/>
    <xf numFmtId="0" fontId="63" fillId="51" borderId="8" xfId="0" applyFont="1" applyFill="1" applyBorder="1" applyAlignment="1">
      <alignment horizontal="left" vertical="top" wrapText="1"/>
    </xf>
    <xf numFmtId="0" fontId="63" fillId="0" borderId="8" xfId="0" applyFont="1" applyBorder="1" applyAlignment="1">
      <alignment vertical="top" wrapText="1"/>
    </xf>
    <xf numFmtId="0" fontId="35" fillId="13" borderId="8" xfId="0" applyFont="1" applyFill="1" applyBorder="1" applyAlignment="1">
      <alignment vertical="top"/>
    </xf>
    <xf numFmtId="0" fontId="63" fillId="13" borderId="8" xfId="0" applyFont="1" applyFill="1" applyBorder="1" applyAlignment="1">
      <alignment vertical="top" wrapText="1"/>
    </xf>
    <xf numFmtId="2" fontId="12" fillId="14" borderId="8" xfId="7" applyNumberFormat="1" applyFont="1" applyFill="1" applyBorder="1" applyAlignment="1">
      <alignment horizontal="right" vertical="top" wrapText="1"/>
    </xf>
    <xf numFmtId="2" fontId="3" fillId="3" borderId="8" xfId="0" applyNumberFormat="1" applyFont="1" applyFill="1" applyBorder="1" applyAlignment="1">
      <alignment horizontal="right" wrapText="1"/>
    </xf>
    <xf numFmtId="2" fontId="66" fillId="14" borderId="8" xfId="7" applyNumberFormat="1" applyFont="1" applyFill="1" applyBorder="1" applyAlignment="1">
      <alignment horizontal="right" vertical="top" wrapText="1"/>
    </xf>
    <xf numFmtId="2" fontId="61" fillId="13" borderId="7" xfId="0" applyNumberFormat="1" applyFont="1" applyFill="1" applyBorder="1" applyAlignment="1">
      <alignment horizontal="right" vertical="top"/>
    </xf>
    <xf numFmtId="2" fontId="66" fillId="14" borderId="7" xfId="7" applyNumberFormat="1" applyFont="1" applyFill="1" applyBorder="1" applyAlignment="1">
      <alignment horizontal="right" vertical="top" wrapText="1"/>
    </xf>
    <xf numFmtId="49" fontId="62" fillId="53" borderId="8" xfId="0" applyNumberFormat="1" applyFont="1" applyFill="1" applyBorder="1" applyAlignment="1">
      <alignment horizontal="center" vertical="center" wrapText="1"/>
    </xf>
    <xf numFmtId="0" fontId="62" fillId="53" borderId="8" xfId="0" applyFont="1" applyFill="1" applyBorder="1" applyAlignment="1">
      <alignment horizontal="center" vertical="center" wrapText="1"/>
    </xf>
    <xf numFmtId="49" fontId="35" fillId="53" borderId="8" xfId="0" applyNumberFormat="1" applyFont="1" applyFill="1" applyBorder="1" applyAlignment="1">
      <alignment horizontal="center" vertical="center" wrapText="1"/>
    </xf>
    <xf numFmtId="0" fontId="35" fillId="53" borderId="8" xfId="0" applyFont="1" applyFill="1" applyBorder="1" applyAlignment="1">
      <alignment horizontal="center" vertical="center" wrapText="1"/>
    </xf>
    <xf numFmtId="0" fontId="63" fillId="51" borderId="8" xfId="0" applyFont="1" applyFill="1" applyBorder="1" applyAlignment="1">
      <alignment vertical="top"/>
    </xf>
    <xf numFmtId="0" fontId="34" fillId="3" borderId="0" xfId="0" applyFont="1" applyFill="1" applyAlignment="1">
      <alignment wrapText="1"/>
    </xf>
    <xf numFmtId="0" fontId="3" fillId="3" borderId="0" xfId="0" applyFont="1" applyFill="1" applyAlignment="1">
      <alignment horizontal="right" wrapText="1"/>
    </xf>
    <xf numFmtId="2" fontId="0" fillId="3" borderId="0" xfId="0" applyNumberFormat="1" applyFill="1" applyAlignment="1">
      <alignment wrapText="1"/>
    </xf>
    <xf numFmtId="0" fontId="7" fillId="0" borderId="0" xfId="0" applyFont="1" applyAlignment="1">
      <alignment horizontal="left" vertical="top" wrapText="1"/>
    </xf>
    <xf numFmtId="0" fontId="6" fillId="3" borderId="0" xfId="1" applyFont="1" applyFill="1" applyBorder="1" applyAlignment="1">
      <alignment horizontal="left" vertical="top" wrapText="1"/>
    </xf>
    <xf numFmtId="0" fontId="34" fillId="8" borderId="0" xfId="0" applyFont="1" applyFill="1" applyBorder="1" applyAlignment="1">
      <alignment horizontal="left"/>
    </xf>
    <xf numFmtId="0" fontId="32" fillId="7" borderId="8" xfId="1" applyFont="1" applyFill="1" applyBorder="1" applyAlignment="1">
      <alignment horizontal="center" vertical="top" wrapText="1"/>
    </xf>
    <xf numFmtId="0" fontId="32" fillId="7" borderId="8" xfId="1" applyFont="1" applyFill="1" applyBorder="1" applyAlignment="1">
      <alignment horizontal="center" vertical="top"/>
    </xf>
    <xf numFmtId="0" fontId="32" fillId="7" borderId="9" xfId="1" applyFont="1" applyFill="1" applyBorder="1" applyAlignment="1">
      <alignment horizontal="center" vertical="top"/>
    </xf>
    <xf numFmtId="0" fontId="35" fillId="49" borderId="3" xfId="0" applyFont="1" applyFill="1" applyBorder="1" applyAlignment="1">
      <alignment horizontal="center"/>
    </xf>
    <xf numFmtId="0" fontId="35" fillId="49" borderId="4" xfId="0" applyFont="1" applyFill="1" applyBorder="1" applyAlignment="1">
      <alignment horizontal="center"/>
    </xf>
    <xf numFmtId="0" fontId="35" fillId="49" borderId="0" xfId="0" applyFont="1" applyFill="1" applyBorder="1" applyAlignment="1">
      <alignment horizontal="center"/>
    </xf>
    <xf numFmtId="0" fontId="35" fillId="49" borderId="13" xfId="0" applyFont="1" applyFill="1" applyBorder="1" applyAlignment="1">
      <alignment horizontal="center"/>
    </xf>
    <xf numFmtId="2" fontId="61" fillId="13" borderId="8" xfId="0" applyNumberFormat="1" applyFont="1" applyFill="1" applyBorder="1" applyAlignment="1">
      <alignment horizontal="center" vertical="top"/>
    </xf>
    <xf numFmtId="0" fontId="35" fillId="49" borderId="8" xfId="0" applyFont="1" applyFill="1" applyBorder="1" applyAlignment="1">
      <alignment horizontal="center"/>
    </xf>
    <xf numFmtId="0" fontId="61" fillId="50" borderId="2" xfId="0" applyFont="1" applyFill="1" applyBorder="1" applyAlignment="1">
      <alignment horizontal="center"/>
    </xf>
    <xf numFmtId="0" fontId="61" fillId="50" borderId="3" xfId="0" applyFont="1" applyFill="1" applyBorder="1" applyAlignment="1">
      <alignment horizontal="center"/>
    </xf>
    <xf numFmtId="0" fontId="61" fillId="50" borderId="4" xfId="0" applyFont="1" applyFill="1" applyBorder="1" applyAlignment="1">
      <alignment horizontal="center"/>
    </xf>
    <xf numFmtId="0" fontId="61" fillId="50" borderId="8" xfId="0" applyFont="1" applyFill="1" applyBorder="1" applyAlignment="1">
      <alignment horizontal="center"/>
    </xf>
    <xf numFmtId="0" fontId="61" fillId="13" borderId="8" xfId="0" applyFont="1" applyFill="1" applyBorder="1" applyAlignment="1">
      <alignment horizontal="center" vertical="top"/>
    </xf>
    <xf numFmtId="0" fontId="35" fillId="49" borderId="11" xfId="0" applyFont="1" applyFill="1" applyBorder="1" applyAlignment="1">
      <alignment horizontal="center"/>
    </xf>
    <xf numFmtId="0" fontId="35" fillId="49" borderId="9" xfId="0" applyFont="1" applyFill="1" applyBorder="1" applyAlignment="1">
      <alignment horizontal="center"/>
    </xf>
    <xf numFmtId="0" fontId="35" fillId="49" borderId="10" xfId="0" applyFont="1" applyFill="1" applyBorder="1" applyAlignment="1">
      <alignment horizontal="center"/>
    </xf>
    <xf numFmtId="0" fontId="35" fillId="49" borderId="2" xfId="0" applyFont="1" applyFill="1" applyBorder="1" applyAlignment="1">
      <alignment horizontal="center"/>
    </xf>
    <xf numFmtId="0" fontId="35" fillId="49" borderId="5" xfId="0" applyFont="1" applyFill="1" applyBorder="1" applyAlignment="1">
      <alignment horizontal="center"/>
    </xf>
    <xf numFmtId="0" fontId="35" fillId="49" borderId="7" xfId="0" applyFont="1" applyFill="1" applyBorder="1" applyAlignment="1">
      <alignment horizontal="center"/>
    </xf>
  </cellXfs>
  <cellStyles count="311">
    <cellStyle name="20% - Accent1" xfId="41" builtinId="30" customBuiltin="1"/>
    <cellStyle name="20% - Accent2" xfId="45" builtinId="34" customBuiltin="1"/>
    <cellStyle name="20% - Accent3" xfId="49" builtinId="38" customBuiltin="1"/>
    <cellStyle name="20% - Accent4" xfId="53" builtinId="42" customBuiltin="1"/>
    <cellStyle name="20% - Accent5" xfId="57" builtinId="46" customBuiltin="1"/>
    <cellStyle name="20% - Accent6" xfId="61" builtinId="50" customBuiltin="1"/>
    <cellStyle name="40% - Accent1" xfId="42" builtinId="31" customBuiltin="1"/>
    <cellStyle name="40% - Accent2" xfId="46" builtinId="35" customBuiltin="1"/>
    <cellStyle name="40% - Accent3" xfId="50" builtinId="39" customBuiltin="1"/>
    <cellStyle name="40% - Accent4" xfId="54" builtinId="43" customBuiltin="1"/>
    <cellStyle name="40% - Accent5" xfId="58" builtinId="47" customBuiltin="1"/>
    <cellStyle name="40% - Accent6" xfId="62" builtinId="51" customBuiltin="1"/>
    <cellStyle name="60% - Accent1" xfId="43" builtinId="32" customBuiltin="1"/>
    <cellStyle name="60% - Accent2" xfId="47" builtinId="36" customBuiltin="1"/>
    <cellStyle name="60% - Accent3" xfId="51" builtinId="40" customBuiltin="1"/>
    <cellStyle name="60% - Accent4" xfId="55" builtinId="44" customBuiltin="1"/>
    <cellStyle name="60% - Accent5" xfId="59" builtinId="48" customBuiltin="1"/>
    <cellStyle name="60% - Accent6" xfId="63" builtinId="52" customBuiltin="1"/>
    <cellStyle name="Accent1" xfId="40" builtinId="29" customBuiltin="1"/>
    <cellStyle name="Accent2" xfId="44" builtinId="33" customBuiltin="1"/>
    <cellStyle name="Accent3" xfId="48" builtinId="37" customBuiltin="1"/>
    <cellStyle name="Accent4" xfId="52" builtinId="41" customBuiltin="1"/>
    <cellStyle name="Accent5" xfId="56" builtinId="45" customBuiltin="1"/>
    <cellStyle name="Accent6" xfId="60" builtinId="49" customBuiltin="1"/>
    <cellStyle name="Bad" xfId="29" builtinId="27" customBuiltin="1"/>
    <cellStyle name="Calculation" xfId="33" builtinId="22" customBuiltin="1"/>
    <cellStyle name="Check Cell" xfId="35" builtinId="23" customBuiltin="1"/>
    <cellStyle name="Explanatory Text" xfId="38" builtinId="53" customBuilti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2" xfId="8"/>
    <cellStyle name="Hyperlink 3" xfId="9"/>
    <cellStyle name="Input" xfId="31" builtinId="20" customBuiltin="1"/>
    <cellStyle name="Linked Cell" xfId="34" builtinId="24" customBuiltin="1"/>
    <cellStyle name="Neutral" xfId="30" builtinId="28" customBuiltin="1"/>
    <cellStyle name="Normal" xfId="0" builtinId="0"/>
    <cellStyle name="Normal 10" xfId="2"/>
    <cellStyle name="Normal 2" xfId="7"/>
    <cellStyle name="Normal 2 2" xfId="10"/>
    <cellStyle name="Normal 2 3" xfId="3"/>
    <cellStyle name="Normal 2 3 2" xfId="11"/>
    <cellStyle name="Normal 2 4" xfId="6"/>
    <cellStyle name="Normal 2 5" xfId="12"/>
    <cellStyle name="Normal 3" xfId="4"/>
    <cellStyle name="Normal 3 2" xfId="13"/>
    <cellStyle name="Normal 3 3" xfId="5"/>
    <cellStyle name="Normal 4" xfId="14"/>
    <cellStyle name="Normal 5" xfId="1"/>
    <cellStyle name="Normal 5 2" xfId="15"/>
    <cellStyle name="Normal 6" xfId="16"/>
    <cellStyle name="Normal 6 2" xfId="17"/>
    <cellStyle name="Normal 7" xfId="18"/>
    <cellStyle name="Normal 8" xfId="19"/>
    <cellStyle name="Normal 9" xfId="20"/>
    <cellStyle name="Note" xfId="37" builtinId="10" customBuiltin="1"/>
    <cellStyle name="Note 2" xfId="21"/>
    <cellStyle name="Output" xfId="32" builtinId="21" customBuiltin="1"/>
    <cellStyle name="Percent" xfId="64" builtinId="5"/>
    <cellStyle name="Percent 2" xfId="22"/>
    <cellStyle name="Title" xfId="23" builtinId="15" customBuiltin="1"/>
    <cellStyle name="Total" xfId="39" builtinId="25" customBuiltin="1"/>
    <cellStyle name="Warning Text" xfId="36" builtinId="11" customBuiltin="1"/>
  </cellStyles>
  <dxfs count="23">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auto="1"/>
      </font>
      <fill>
        <patternFill patternType="solid">
          <fgColor indexed="64"/>
          <bgColor theme="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6FF"/>
      <color rgb="FFCCCCFF"/>
      <color rgb="FFCCFFCC"/>
      <color rgb="FFA6DD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34663</xdr:colOff>
      <xdr:row>4</xdr:row>
      <xdr:rowOff>142241</xdr:rowOff>
    </xdr:from>
    <xdr:to>
      <xdr:col>1</xdr:col>
      <xdr:colOff>10160</xdr:colOff>
      <xdr:row>5</xdr:row>
      <xdr:rowOff>599441</xdr:rowOff>
    </xdr:to>
    <xdr:grpSp>
      <xdr:nvGrpSpPr>
        <xdr:cNvPr id="2" name="Group 1"/>
        <xdr:cNvGrpSpPr/>
      </xdr:nvGrpSpPr>
      <xdr:grpSpPr>
        <a:xfrm>
          <a:off x="34663" y="3180081"/>
          <a:ext cx="1438537" cy="812800"/>
          <a:chOff x="2797595" y="2279766"/>
          <a:chExt cx="1451781" cy="73450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1614" y="2279766"/>
            <a:ext cx="761166" cy="734509"/>
          </a:xfrm>
          <a:prstGeom prst="rect">
            <a:avLst/>
          </a:prstGeom>
        </xdr:spPr>
      </xdr:pic>
      <xdr:sp macro="" textlink="">
        <xdr:nvSpPr>
          <xdr:cNvPr id="4" name="TextBox 1024"/>
          <xdr:cNvSpPr txBox="1"/>
        </xdr:nvSpPr>
        <xdr:spPr>
          <a:xfrm>
            <a:off x="2797595" y="2788781"/>
            <a:ext cx="1451781" cy="207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lv-LV"/>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lv-LV" sz="1100" b="1"/>
              <a:t>Darbinieku</a:t>
            </a:r>
            <a:r>
              <a:rPr lang="lv-LV" sz="1100" b="1" baseline="0"/>
              <a:t> skaits, #</a:t>
            </a:r>
            <a:endParaRPr lang="lv-LV" sz="1100" b="1"/>
          </a:p>
        </xdr:txBody>
      </xdr:sp>
    </xdr:grpSp>
    <xdr:clientData/>
  </xdr:twoCellAnchor>
  <xdr:twoCellAnchor>
    <xdr:from>
      <xdr:col>0</xdr:col>
      <xdr:colOff>60960</xdr:colOff>
      <xdr:row>5</xdr:row>
      <xdr:rowOff>568961</xdr:rowOff>
    </xdr:from>
    <xdr:to>
      <xdr:col>1</xdr:col>
      <xdr:colOff>20320</xdr:colOff>
      <xdr:row>6</xdr:row>
      <xdr:rowOff>802641</xdr:rowOff>
    </xdr:to>
    <xdr:grpSp>
      <xdr:nvGrpSpPr>
        <xdr:cNvPr id="5" name="Group 4"/>
        <xdr:cNvGrpSpPr/>
      </xdr:nvGrpSpPr>
      <xdr:grpSpPr>
        <a:xfrm>
          <a:off x="60960" y="3962401"/>
          <a:ext cx="1422400" cy="883920"/>
          <a:chOff x="8515352" y="246288"/>
          <a:chExt cx="1643881" cy="912573"/>
        </a:xfrm>
      </xdr:grpSpPr>
      <xdr:sp macro="" textlink="">
        <xdr:nvSpPr>
          <xdr:cNvPr id="6" name="TextBox 36"/>
          <xdr:cNvSpPr txBox="1"/>
        </xdr:nvSpPr>
        <xdr:spPr>
          <a:xfrm>
            <a:off x="8515352" y="646592"/>
            <a:ext cx="1643881" cy="512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lv-LV"/>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lv-LV" sz="1100" b="1"/>
              <a:t>Sniegto pakalpojumu "Komercsabierdības reģistrācija" skaits, #</a:t>
            </a:r>
          </a:p>
        </xdr:txBody>
      </xdr:sp>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51096" y="246288"/>
            <a:ext cx="690950" cy="572822"/>
          </a:xfrm>
          <a:prstGeom prst="rect">
            <a:avLst/>
          </a:prstGeom>
        </xdr:spPr>
      </xdr:pic>
    </xdr:grpSp>
    <xdr:clientData/>
  </xdr:twoCellAnchor>
  <xdr:twoCellAnchor>
    <xdr:from>
      <xdr:col>0</xdr:col>
      <xdr:colOff>155344</xdr:colOff>
      <xdr:row>6</xdr:row>
      <xdr:rowOff>782320</xdr:rowOff>
    </xdr:from>
    <xdr:to>
      <xdr:col>1</xdr:col>
      <xdr:colOff>10160</xdr:colOff>
      <xdr:row>7</xdr:row>
      <xdr:rowOff>528802</xdr:rowOff>
    </xdr:to>
    <xdr:grpSp>
      <xdr:nvGrpSpPr>
        <xdr:cNvPr id="8" name="Group 7"/>
        <xdr:cNvGrpSpPr/>
      </xdr:nvGrpSpPr>
      <xdr:grpSpPr>
        <a:xfrm>
          <a:off x="155344" y="4826000"/>
          <a:ext cx="1317856" cy="589762"/>
          <a:chOff x="7666423" y="3810792"/>
          <a:chExt cx="1277471" cy="929778"/>
        </a:xfrm>
      </xdr:grpSpPr>
      <xdr:sp macro="" textlink="">
        <xdr:nvSpPr>
          <xdr:cNvPr id="9" name="TextBox 37"/>
          <xdr:cNvSpPr txBox="1"/>
        </xdr:nvSpPr>
        <xdr:spPr>
          <a:xfrm>
            <a:off x="7666423" y="4506848"/>
            <a:ext cx="1277471" cy="233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lv-LV"/>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lv-LV" sz="1100" b="1"/>
              <a:t>Telpu platība, m2</a:t>
            </a:r>
          </a:p>
        </xdr:txBody>
      </xdr:sp>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99684" y="3810792"/>
            <a:ext cx="618818" cy="83578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125" zoomScaleNormal="125" zoomScalePageLayoutView="125" workbookViewId="0">
      <selection activeCell="A11" sqref="A11"/>
    </sheetView>
  </sheetViews>
  <sheetFormatPr defaultColWidth="11.42578125" defaultRowHeight="15" x14ac:dyDescent="0.25"/>
  <cols>
    <col min="1" max="1" width="19.140625" customWidth="1"/>
    <col min="3" max="3" width="12.42578125" customWidth="1"/>
    <col min="7" max="7" width="17.140625" customWidth="1"/>
  </cols>
  <sheetData>
    <row r="1" spans="1:9" ht="18.75" x14ac:dyDescent="0.3">
      <c r="A1" s="262" t="s">
        <v>93</v>
      </c>
      <c r="B1" s="262"/>
      <c r="C1" s="262"/>
      <c r="D1" s="262"/>
      <c r="E1" s="262"/>
      <c r="F1" s="262"/>
    </row>
    <row r="2" spans="1:9" s="25" customFormat="1" ht="18.75" x14ac:dyDescent="0.3">
      <c r="A2" s="24"/>
      <c r="B2" s="24"/>
      <c r="C2" s="24"/>
      <c r="D2" s="24"/>
      <c r="E2" s="24"/>
      <c r="F2" s="24"/>
    </row>
    <row r="3" spans="1:9" ht="188.1" customHeight="1" x14ac:dyDescent="0.25">
      <c r="A3" s="261" t="s">
        <v>166</v>
      </c>
      <c r="B3" s="261"/>
      <c r="C3" s="261"/>
      <c r="D3" s="261"/>
      <c r="E3" s="261"/>
      <c r="F3" s="261"/>
      <c r="G3" s="23"/>
    </row>
    <row r="5" spans="1:9" ht="30" x14ac:dyDescent="0.25">
      <c r="A5" s="13"/>
      <c r="B5" s="21" t="s">
        <v>1</v>
      </c>
      <c r="C5" s="21" t="s">
        <v>2</v>
      </c>
      <c r="D5" s="21" t="s">
        <v>3</v>
      </c>
      <c r="E5" s="21" t="s">
        <v>4</v>
      </c>
      <c r="F5" s="21" t="s">
        <v>61</v>
      </c>
    </row>
    <row r="6" spans="1:9" ht="51" customHeight="1" x14ac:dyDescent="0.25">
      <c r="A6" s="14"/>
      <c r="B6" s="22">
        <v>4</v>
      </c>
      <c r="C6" s="22">
        <v>33</v>
      </c>
      <c r="D6" s="22">
        <v>3</v>
      </c>
      <c r="E6" s="22">
        <v>7</v>
      </c>
      <c r="F6" s="22">
        <v>94</v>
      </c>
    </row>
    <row r="7" spans="1:9" ht="66" customHeight="1" x14ac:dyDescent="0.25">
      <c r="A7" s="20"/>
      <c r="B7" s="22">
        <v>303</v>
      </c>
      <c r="C7" s="22">
        <v>13571</v>
      </c>
      <c r="D7" s="22">
        <v>428</v>
      </c>
      <c r="E7" s="22">
        <v>740</v>
      </c>
      <c r="F7" s="22" t="s">
        <v>36</v>
      </c>
      <c r="H7" s="235"/>
      <c r="I7" s="235"/>
    </row>
    <row r="8" spans="1:9" ht="53.1" customHeight="1" x14ac:dyDescent="0.25">
      <c r="A8" s="20"/>
      <c r="B8" s="22">
        <v>103</v>
      </c>
      <c r="C8" s="22">
        <v>375</v>
      </c>
      <c r="D8" s="22">
        <v>138</v>
      </c>
      <c r="E8" s="22">
        <v>180</v>
      </c>
      <c r="F8" s="22">
        <v>2040</v>
      </c>
    </row>
    <row r="10" spans="1:9" ht="165.95" customHeight="1" x14ac:dyDescent="0.25">
      <c r="A10" s="260" t="s">
        <v>172</v>
      </c>
      <c r="B10" s="260"/>
      <c r="C10" s="260"/>
      <c r="D10" s="260"/>
      <c r="E10" s="260"/>
      <c r="F10" s="260"/>
    </row>
    <row r="11" spans="1:9" x14ac:dyDescent="0.25">
      <c r="A11" s="10"/>
    </row>
    <row r="12" spans="1:9" x14ac:dyDescent="0.25">
      <c r="A12" s="10"/>
    </row>
  </sheetData>
  <mergeCells count="3">
    <mergeCell ref="A10:F10"/>
    <mergeCell ref="A3:F3"/>
    <mergeCell ref="A1:F1"/>
  </mergeCells>
  <phoneticPr fontId="8"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6"/>
  <sheetViews>
    <sheetView showGridLines="0" topLeftCell="A31" zoomScale="125" zoomScaleNormal="125" zoomScalePageLayoutView="125" workbookViewId="0">
      <selection activeCell="G36" sqref="G36:G37"/>
    </sheetView>
  </sheetViews>
  <sheetFormatPr defaultColWidth="9.140625" defaultRowHeight="12.75" x14ac:dyDescent="0.2"/>
  <cols>
    <col min="1" max="1" width="36.140625" style="1" customWidth="1"/>
    <col min="2" max="2" width="22.7109375" style="1" customWidth="1"/>
    <col min="3" max="3" width="10" style="1" customWidth="1"/>
    <col min="4" max="4" width="8.42578125" style="1" customWidth="1"/>
    <col min="5" max="6" width="8.7109375" style="1" customWidth="1"/>
    <col min="7" max="7" width="8.42578125" style="1" customWidth="1"/>
    <col min="8" max="8" width="7.85546875" style="1" customWidth="1"/>
    <col min="9" max="9" width="9.42578125" style="1" customWidth="1"/>
    <col min="10" max="10" width="12.42578125" style="1" customWidth="1"/>
    <col min="11" max="12" width="9.28515625" style="1" customWidth="1"/>
    <col min="13" max="13" width="8.7109375" style="1" customWidth="1"/>
    <col min="14" max="14" width="6.28515625" style="1" customWidth="1"/>
    <col min="15" max="15" width="8.28515625" style="1" customWidth="1"/>
    <col min="16" max="17" width="7.42578125" style="1" customWidth="1"/>
    <col min="18" max="18" width="11.7109375" style="1" customWidth="1"/>
    <col min="19" max="19" width="9.85546875" style="1" customWidth="1"/>
    <col min="20" max="16384" width="9.140625" style="1"/>
  </cols>
  <sheetData>
    <row r="1" spans="1:19" s="3" customFormat="1" ht="27" customHeight="1" x14ac:dyDescent="0.3">
      <c r="A1" s="210" t="s">
        <v>163</v>
      </c>
      <c r="G1" s="4"/>
      <c r="H1" s="4"/>
      <c r="I1" s="4"/>
      <c r="J1" s="4"/>
      <c r="K1" s="4"/>
      <c r="L1" s="4"/>
      <c r="M1" s="4"/>
      <c r="N1" s="4"/>
      <c r="O1" s="4"/>
      <c r="P1" s="4"/>
      <c r="Q1" s="4"/>
      <c r="R1" s="4"/>
      <c r="S1" s="4"/>
    </row>
    <row r="2" spans="1:19" ht="18.75" x14ac:dyDescent="0.2">
      <c r="A2" s="103"/>
      <c r="B2" s="104"/>
      <c r="C2" s="265" t="s">
        <v>0</v>
      </c>
      <c r="D2" s="265"/>
      <c r="E2" s="265"/>
      <c r="F2" s="265"/>
      <c r="G2" s="265"/>
      <c r="H2" s="265"/>
      <c r="I2" s="265"/>
      <c r="J2" s="264" t="s">
        <v>62</v>
      </c>
      <c r="K2" s="264"/>
      <c r="L2" s="264"/>
      <c r="M2" s="264"/>
      <c r="N2" s="264"/>
      <c r="O2" s="264"/>
      <c r="P2" s="264"/>
      <c r="Q2" s="264"/>
      <c r="R2" s="264"/>
      <c r="S2" s="263" t="s">
        <v>64</v>
      </c>
    </row>
    <row r="3" spans="1:19" ht="18.75" x14ac:dyDescent="0.2">
      <c r="A3" s="105"/>
      <c r="B3" s="104"/>
      <c r="C3" s="104"/>
      <c r="D3" s="104"/>
      <c r="E3" s="104"/>
      <c r="F3" s="104"/>
      <c r="G3" s="104"/>
      <c r="H3" s="104"/>
      <c r="I3" s="104"/>
      <c r="J3" s="264" t="s">
        <v>58</v>
      </c>
      <c r="K3" s="264"/>
      <c r="L3" s="103"/>
      <c r="M3" s="103" t="s">
        <v>94</v>
      </c>
      <c r="N3" s="264" t="s">
        <v>63</v>
      </c>
      <c r="O3" s="264"/>
      <c r="P3" s="103"/>
      <c r="Q3" s="103"/>
      <c r="R3" s="103" t="s">
        <v>45</v>
      </c>
      <c r="S3" s="263"/>
    </row>
    <row r="4" spans="1:19" ht="45" x14ac:dyDescent="0.2">
      <c r="A4" s="96" t="s">
        <v>59</v>
      </c>
      <c r="B4" s="97" t="s">
        <v>92</v>
      </c>
      <c r="C4" s="98" t="s">
        <v>107</v>
      </c>
      <c r="D4" s="98" t="s">
        <v>108</v>
      </c>
      <c r="E4" s="98" t="s">
        <v>109</v>
      </c>
      <c r="F4" s="98" t="s">
        <v>110</v>
      </c>
      <c r="G4" s="98" t="s">
        <v>61</v>
      </c>
      <c r="H4" s="99" t="s">
        <v>111</v>
      </c>
      <c r="I4" s="100" t="s">
        <v>5</v>
      </c>
      <c r="J4" s="106" t="s">
        <v>10</v>
      </c>
      <c r="K4" s="106" t="s">
        <v>12</v>
      </c>
      <c r="L4" s="106" t="s">
        <v>11</v>
      </c>
      <c r="M4" s="107" t="s">
        <v>94</v>
      </c>
      <c r="N4" s="107" t="s">
        <v>151</v>
      </c>
      <c r="O4" s="107" t="s">
        <v>146</v>
      </c>
      <c r="P4" s="107" t="s">
        <v>145</v>
      </c>
      <c r="Q4" s="107" t="s">
        <v>167</v>
      </c>
      <c r="R4" s="107" t="s">
        <v>8</v>
      </c>
      <c r="S4" s="263"/>
    </row>
    <row r="5" spans="1:19" s="16" customFormat="1" x14ac:dyDescent="0.2">
      <c r="A5" s="102" t="s">
        <v>76</v>
      </c>
      <c r="B5" s="108"/>
      <c r="C5" s="109">
        <f>SUM(C6:C10)</f>
        <v>39620</v>
      </c>
      <c r="D5" s="109">
        <f t="shared" ref="D5:G5" si="0">SUM(D6:D10)</f>
        <v>308198</v>
      </c>
      <c r="E5" s="109">
        <f t="shared" si="0"/>
        <v>32880</v>
      </c>
      <c r="F5" s="109">
        <f t="shared" si="0"/>
        <v>70036</v>
      </c>
      <c r="G5" s="109">
        <f t="shared" si="0"/>
        <v>853980</v>
      </c>
      <c r="H5" s="110"/>
      <c r="I5" s="111">
        <f>SUM(C5:H5)</f>
        <v>1304714</v>
      </c>
      <c r="J5" s="112"/>
      <c r="K5" s="112"/>
      <c r="L5" s="112"/>
      <c r="M5" s="112"/>
      <c r="N5" s="112"/>
      <c r="O5" s="112"/>
      <c r="P5" s="112"/>
      <c r="Q5" s="112"/>
      <c r="R5" s="112"/>
      <c r="S5" s="112"/>
    </row>
    <row r="6" spans="1:19" s="16" customFormat="1" x14ac:dyDescent="0.2">
      <c r="A6" s="113" t="s">
        <v>98</v>
      </c>
      <c r="B6" s="108"/>
      <c r="C6" s="109">
        <v>13220</v>
      </c>
      <c r="D6" s="110">
        <f>53540</f>
        <v>53540</v>
      </c>
      <c r="E6" s="109">
        <v>13220</v>
      </c>
      <c r="F6" s="109">
        <v>26440</v>
      </c>
      <c r="G6" s="110"/>
      <c r="H6" s="110"/>
      <c r="I6" s="114">
        <f t="shared" ref="I6:I9" si="1">SUM(C6:H6)</f>
        <v>106420</v>
      </c>
      <c r="J6" s="112"/>
      <c r="K6" s="112" t="s">
        <v>6</v>
      </c>
      <c r="L6" s="112"/>
      <c r="M6" s="112"/>
      <c r="N6" s="112"/>
      <c r="O6" s="112"/>
      <c r="P6" s="112"/>
      <c r="Q6" s="112"/>
      <c r="R6" s="112"/>
      <c r="S6" s="112"/>
    </row>
    <row r="7" spans="1:19" s="16" customFormat="1" x14ac:dyDescent="0.2">
      <c r="A7" s="113" t="s">
        <v>102</v>
      </c>
      <c r="B7" s="108"/>
      <c r="C7" s="109">
        <v>8520</v>
      </c>
      <c r="D7" s="110">
        <v>218458</v>
      </c>
      <c r="E7" s="110">
        <v>8820</v>
      </c>
      <c r="F7" s="110">
        <v>24890</v>
      </c>
      <c r="G7" s="110"/>
      <c r="H7" s="110"/>
      <c r="I7" s="114">
        <f t="shared" si="1"/>
        <v>260688</v>
      </c>
      <c r="J7" s="112" t="s">
        <v>6</v>
      </c>
      <c r="K7" s="112"/>
      <c r="L7" s="112"/>
      <c r="M7" s="112"/>
      <c r="N7" s="112"/>
      <c r="O7" s="112"/>
      <c r="P7" s="112"/>
      <c r="Q7" s="112"/>
      <c r="R7" s="112"/>
      <c r="S7" s="112"/>
    </row>
    <row r="8" spans="1:19" s="16" customFormat="1" x14ac:dyDescent="0.2">
      <c r="A8" s="113" t="s">
        <v>99</v>
      </c>
      <c r="B8" s="108"/>
      <c r="C8" s="109">
        <v>6960</v>
      </c>
      <c r="D8" s="110">
        <v>22920</v>
      </c>
      <c r="E8" s="110">
        <v>0</v>
      </c>
      <c r="F8" s="110">
        <v>7248</v>
      </c>
      <c r="G8" s="110"/>
      <c r="H8" s="110"/>
      <c r="I8" s="114">
        <f t="shared" si="1"/>
        <v>37128</v>
      </c>
      <c r="J8" s="112"/>
      <c r="K8" s="112"/>
      <c r="L8" s="112" t="s">
        <v>6</v>
      </c>
      <c r="M8" s="112"/>
      <c r="N8" s="112"/>
      <c r="O8" s="112"/>
      <c r="P8" s="112"/>
      <c r="Q8" s="112"/>
      <c r="R8" s="112"/>
      <c r="S8" s="112"/>
    </row>
    <row r="9" spans="1:19" s="16" customFormat="1" x14ac:dyDescent="0.2">
      <c r="A9" s="113" t="s">
        <v>100</v>
      </c>
      <c r="B9" s="108"/>
      <c r="C9" s="109">
        <v>10920</v>
      </c>
      <c r="D9" s="110">
        <v>13280</v>
      </c>
      <c r="E9" s="110">
        <v>10840</v>
      </c>
      <c r="F9" s="110">
        <v>11458</v>
      </c>
      <c r="G9" s="110"/>
      <c r="H9" s="110"/>
      <c r="I9" s="114">
        <f t="shared" si="1"/>
        <v>46498</v>
      </c>
      <c r="J9" s="112"/>
      <c r="K9" s="112"/>
      <c r="L9" s="112"/>
      <c r="M9" s="112"/>
      <c r="N9" s="112"/>
      <c r="O9" s="112"/>
      <c r="P9" s="112"/>
      <c r="Q9" s="112"/>
      <c r="R9" s="112"/>
      <c r="S9" s="112" t="s">
        <v>6</v>
      </c>
    </row>
    <row r="10" spans="1:19" s="16" customFormat="1" x14ac:dyDescent="0.2">
      <c r="A10" s="113" t="s">
        <v>101</v>
      </c>
      <c r="B10" s="108"/>
      <c r="C10" s="109"/>
      <c r="D10" s="110"/>
      <c r="E10" s="110"/>
      <c r="F10" s="110"/>
      <c r="G10" s="110">
        <v>853980</v>
      </c>
      <c r="H10" s="110"/>
      <c r="I10" s="114">
        <f>SUM(C10:H10)</f>
        <v>853980</v>
      </c>
      <c r="J10" s="112"/>
      <c r="K10" s="112"/>
      <c r="L10" s="112"/>
      <c r="M10" s="112"/>
      <c r="N10" s="112"/>
      <c r="O10" s="112"/>
      <c r="P10" s="112"/>
      <c r="Q10" s="112"/>
      <c r="R10" s="112"/>
      <c r="S10" s="112" t="s">
        <v>6</v>
      </c>
    </row>
    <row r="11" spans="1:19" s="16" customFormat="1" x14ac:dyDescent="0.2">
      <c r="A11" s="102" t="s">
        <v>55</v>
      </c>
      <c r="B11" s="108"/>
      <c r="C11" s="109">
        <f>SUM(C12:C16)</f>
        <v>9346.3580000000002</v>
      </c>
      <c r="D11" s="109">
        <f t="shared" ref="D11:G11" si="2">SUM(D12:D16)</f>
        <v>72703.908199999991</v>
      </c>
      <c r="E11" s="109">
        <f t="shared" si="2"/>
        <v>7756.3919999999998</v>
      </c>
      <c r="F11" s="109">
        <f t="shared" si="2"/>
        <v>16521.492399999999</v>
      </c>
      <c r="G11" s="109">
        <f t="shared" si="2"/>
        <v>201453.88200000001</v>
      </c>
      <c r="H11" s="110"/>
      <c r="I11" s="111">
        <f>SUM(C11:H11)</f>
        <v>307782.03259999998</v>
      </c>
      <c r="J11" s="112"/>
      <c r="K11" s="112"/>
      <c r="L11" s="112"/>
      <c r="M11" s="112"/>
      <c r="N11" s="112"/>
      <c r="O11" s="112"/>
      <c r="P11" s="112"/>
      <c r="Q11" s="112"/>
      <c r="R11" s="112"/>
      <c r="S11" s="112"/>
    </row>
    <row r="12" spans="1:19" s="16" customFormat="1" x14ac:dyDescent="0.2">
      <c r="A12" s="113" t="s">
        <v>98</v>
      </c>
      <c r="B12" s="108"/>
      <c r="C12" s="109">
        <f t="shared" ref="C12:G16" si="3">C6*23.59%</f>
        <v>3118.598</v>
      </c>
      <c r="D12" s="109">
        <f t="shared" si="3"/>
        <v>12630.085999999999</v>
      </c>
      <c r="E12" s="109">
        <f t="shared" si="3"/>
        <v>3118.598</v>
      </c>
      <c r="F12" s="109">
        <f t="shared" si="3"/>
        <v>6237.1959999999999</v>
      </c>
      <c r="G12" s="109">
        <f t="shared" si="3"/>
        <v>0</v>
      </c>
      <c r="H12" s="110"/>
      <c r="I12" s="114">
        <f t="shared" ref="I12:I16" si="4">SUM(C12:H12)</f>
        <v>25104.477999999999</v>
      </c>
      <c r="J12" s="112"/>
      <c r="K12" s="112" t="s">
        <v>6</v>
      </c>
      <c r="L12" s="112"/>
      <c r="M12" s="112"/>
      <c r="N12" s="112"/>
      <c r="O12" s="112"/>
      <c r="P12" s="112"/>
      <c r="Q12" s="112"/>
      <c r="R12" s="112"/>
      <c r="S12" s="112"/>
    </row>
    <row r="13" spans="1:19" s="16" customFormat="1" x14ac:dyDescent="0.2">
      <c r="A13" s="113" t="s">
        <v>102</v>
      </c>
      <c r="B13" s="108"/>
      <c r="C13" s="109">
        <f t="shared" si="3"/>
        <v>2009.8679999999999</v>
      </c>
      <c r="D13" s="109">
        <f t="shared" si="3"/>
        <v>51534.242200000001</v>
      </c>
      <c r="E13" s="109">
        <f t="shared" si="3"/>
        <v>2080.6379999999999</v>
      </c>
      <c r="F13" s="109">
        <f t="shared" si="3"/>
        <v>5871.5510000000004</v>
      </c>
      <c r="G13" s="109">
        <f t="shared" si="3"/>
        <v>0</v>
      </c>
      <c r="H13" s="110"/>
      <c r="I13" s="114">
        <f t="shared" si="4"/>
        <v>61496.299200000001</v>
      </c>
      <c r="J13" s="112" t="s">
        <v>6</v>
      </c>
      <c r="K13" s="112"/>
      <c r="L13" s="112"/>
      <c r="M13" s="112"/>
      <c r="N13" s="112"/>
      <c r="O13" s="112"/>
      <c r="P13" s="112"/>
      <c r="Q13" s="112"/>
      <c r="R13" s="112"/>
      <c r="S13" s="112"/>
    </row>
    <row r="14" spans="1:19" s="16" customFormat="1" x14ac:dyDescent="0.2">
      <c r="A14" s="113" t="s">
        <v>99</v>
      </c>
      <c r="B14" s="108"/>
      <c r="C14" s="109">
        <f t="shared" si="3"/>
        <v>1641.864</v>
      </c>
      <c r="D14" s="109">
        <f t="shared" si="3"/>
        <v>5406.8279999999995</v>
      </c>
      <c r="E14" s="109">
        <f t="shared" si="3"/>
        <v>0</v>
      </c>
      <c r="F14" s="109">
        <f t="shared" si="3"/>
        <v>1709.8032000000001</v>
      </c>
      <c r="G14" s="109">
        <f t="shared" si="3"/>
        <v>0</v>
      </c>
      <c r="H14" s="110"/>
      <c r="I14" s="114">
        <f t="shared" si="4"/>
        <v>8758.4951999999994</v>
      </c>
      <c r="J14" s="112"/>
      <c r="K14" s="112"/>
      <c r="L14" s="112" t="s">
        <v>6</v>
      </c>
      <c r="M14" s="112"/>
      <c r="N14" s="112"/>
      <c r="O14" s="112"/>
      <c r="P14" s="112"/>
      <c r="Q14" s="112"/>
      <c r="R14" s="112"/>
      <c r="S14" s="112"/>
    </row>
    <row r="15" spans="1:19" s="16" customFormat="1" x14ac:dyDescent="0.2">
      <c r="A15" s="113" t="s">
        <v>100</v>
      </c>
      <c r="B15" s="108"/>
      <c r="C15" s="109">
        <f t="shared" si="3"/>
        <v>2576.0279999999998</v>
      </c>
      <c r="D15" s="109">
        <f t="shared" si="3"/>
        <v>3132.752</v>
      </c>
      <c r="E15" s="109">
        <f t="shared" si="3"/>
        <v>2557.1559999999999</v>
      </c>
      <c r="F15" s="109">
        <f t="shared" si="3"/>
        <v>2702.9422</v>
      </c>
      <c r="G15" s="109">
        <f t="shared" si="3"/>
        <v>0</v>
      </c>
      <c r="H15" s="110"/>
      <c r="I15" s="114">
        <f t="shared" si="4"/>
        <v>10968.878199999999</v>
      </c>
      <c r="J15" s="112"/>
      <c r="K15" s="112"/>
      <c r="L15" s="112"/>
      <c r="M15" s="112"/>
      <c r="N15" s="112"/>
      <c r="O15" s="112"/>
      <c r="P15" s="112"/>
      <c r="Q15" s="112"/>
      <c r="R15" s="112"/>
      <c r="S15" s="112" t="s">
        <v>6</v>
      </c>
    </row>
    <row r="16" spans="1:19" s="16" customFormat="1" x14ac:dyDescent="0.2">
      <c r="A16" s="113" t="s">
        <v>101</v>
      </c>
      <c r="B16" s="108"/>
      <c r="C16" s="109">
        <f t="shared" si="3"/>
        <v>0</v>
      </c>
      <c r="D16" s="109">
        <f t="shared" si="3"/>
        <v>0</v>
      </c>
      <c r="E16" s="109">
        <f t="shared" si="3"/>
        <v>0</v>
      </c>
      <c r="F16" s="109">
        <f t="shared" si="3"/>
        <v>0</v>
      </c>
      <c r="G16" s="109">
        <f t="shared" si="3"/>
        <v>201453.88200000001</v>
      </c>
      <c r="H16" s="110"/>
      <c r="I16" s="114">
        <f t="shared" si="4"/>
        <v>201453.88200000001</v>
      </c>
      <c r="J16" s="112"/>
      <c r="K16" s="112"/>
      <c r="L16" s="112"/>
      <c r="M16" s="112"/>
      <c r="N16" s="112"/>
      <c r="O16" s="112"/>
      <c r="P16" s="112"/>
      <c r="Q16" s="112"/>
      <c r="R16" s="112"/>
      <c r="S16" s="112" t="s">
        <v>6</v>
      </c>
    </row>
    <row r="17" spans="1:19" s="18" customFormat="1" ht="25.5" x14ac:dyDescent="0.25">
      <c r="A17" s="118" t="s">
        <v>56</v>
      </c>
      <c r="B17" s="115"/>
      <c r="C17" s="109">
        <v>688</v>
      </c>
      <c r="D17" s="109">
        <v>744</v>
      </c>
      <c r="E17" s="109">
        <v>628</v>
      </c>
      <c r="F17" s="109">
        <v>430</v>
      </c>
      <c r="G17" s="109">
        <v>928</v>
      </c>
      <c r="H17" s="109"/>
      <c r="I17" s="111">
        <f>SUM(C17:H17)</f>
        <v>3418</v>
      </c>
      <c r="J17" s="116"/>
      <c r="K17" s="116"/>
      <c r="L17" s="116"/>
      <c r="M17" s="117"/>
      <c r="N17" s="117"/>
      <c r="O17" s="117"/>
      <c r="P17" s="117"/>
      <c r="Q17" s="117"/>
      <c r="R17" s="117"/>
      <c r="S17" s="112" t="s">
        <v>6</v>
      </c>
    </row>
    <row r="18" spans="1:19" s="16" customFormat="1" ht="15" customHeight="1" x14ac:dyDescent="0.2">
      <c r="A18" s="118" t="s">
        <v>60</v>
      </c>
      <c r="B18" s="108"/>
      <c r="C18" s="109"/>
      <c r="D18" s="110"/>
      <c r="E18" s="110"/>
      <c r="F18" s="110"/>
      <c r="G18" s="110">
        <v>5620</v>
      </c>
      <c r="H18" s="110"/>
      <c r="I18" s="111">
        <f>SUM(C18:H18)</f>
        <v>5620</v>
      </c>
      <c r="J18" s="112"/>
      <c r="K18" s="112"/>
      <c r="L18" s="112"/>
      <c r="M18" s="112"/>
      <c r="N18" s="112"/>
      <c r="O18" s="112"/>
      <c r="P18" s="112"/>
      <c r="Q18" s="112"/>
      <c r="R18" s="112"/>
      <c r="S18" s="112" t="s">
        <v>6</v>
      </c>
    </row>
    <row r="19" spans="1:19" s="16" customFormat="1" ht="25.5" x14ac:dyDescent="0.2">
      <c r="A19" s="118" t="s">
        <v>103</v>
      </c>
      <c r="B19" s="108"/>
      <c r="C19" s="109"/>
      <c r="D19" s="110"/>
      <c r="E19" s="110"/>
      <c r="F19" s="110"/>
      <c r="G19" s="110">
        <v>10204</v>
      </c>
      <c r="H19" s="110"/>
      <c r="I19" s="111">
        <f>SUM(C19:H19)</f>
        <v>10204</v>
      </c>
      <c r="J19" s="120"/>
      <c r="K19" s="120"/>
      <c r="L19" s="120"/>
      <c r="M19" s="112"/>
      <c r="N19" s="112"/>
      <c r="O19" s="112"/>
      <c r="P19" s="112"/>
      <c r="Q19" s="112"/>
      <c r="R19" s="112"/>
      <c r="S19" s="112" t="s">
        <v>6</v>
      </c>
    </row>
    <row r="20" spans="1:19" s="16" customFormat="1" x14ac:dyDescent="0.2">
      <c r="A20" s="102" t="s">
        <v>91</v>
      </c>
      <c r="B20" s="108"/>
      <c r="C20" s="109">
        <v>764</v>
      </c>
      <c r="D20" s="110"/>
      <c r="E20" s="110">
        <v>5383</v>
      </c>
      <c r="F20" s="110">
        <v>3403</v>
      </c>
      <c r="G20" s="110"/>
      <c r="H20" s="110">
        <v>62005</v>
      </c>
      <c r="I20" s="111">
        <f t="shared" ref="I20:I24" si="5">SUM(C20:H20)</f>
        <v>71555</v>
      </c>
      <c r="J20" s="112"/>
      <c r="K20" s="112"/>
      <c r="L20" s="112"/>
      <c r="M20" s="112" t="s">
        <v>6</v>
      </c>
      <c r="N20" s="112"/>
      <c r="O20" s="112"/>
      <c r="P20" s="112"/>
      <c r="Q20" s="112"/>
      <c r="R20" s="112"/>
      <c r="S20" s="112" t="s">
        <v>6</v>
      </c>
    </row>
    <row r="21" spans="1:19" s="16" customFormat="1" x14ac:dyDescent="0.2">
      <c r="A21" s="102" t="s">
        <v>79</v>
      </c>
      <c r="B21" s="108"/>
      <c r="C21" s="109">
        <v>854</v>
      </c>
      <c r="D21" s="110"/>
      <c r="E21" s="110">
        <v>5128</v>
      </c>
      <c r="F21" s="110">
        <v>4108</v>
      </c>
      <c r="G21" s="110"/>
      <c r="H21" s="110">
        <v>141435</v>
      </c>
      <c r="I21" s="111">
        <f t="shared" si="5"/>
        <v>151525</v>
      </c>
      <c r="J21" s="112"/>
      <c r="K21" s="112"/>
      <c r="L21" s="112"/>
      <c r="M21" s="112" t="s">
        <v>6</v>
      </c>
      <c r="N21" s="112"/>
      <c r="O21" s="112"/>
      <c r="P21" s="112"/>
      <c r="Q21" s="112"/>
      <c r="R21" s="112"/>
      <c r="S21" s="112" t="s">
        <v>6</v>
      </c>
    </row>
    <row r="22" spans="1:19" s="16" customFormat="1" ht="15" customHeight="1" x14ac:dyDescent="0.2">
      <c r="A22" s="102" t="s">
        <v>65</v>
      </c>
      <c r="B22" s="108"/>
      <c r="C22" s="109">
        <v>1250</v>
      </c>
      <c r="D22" s="110"/>
      <c r="E22" s="110">
        <v>1535</v>
      </c>
      <c r="F22" s="110">
        <v>1620</v>
      </c>
      <c r="G22" s="110"/>
      <c r="H22" s="110">
        <v>3280</v>
      </c>
      <c r="I22" s="111">
        <f t="shared" si="5"/>
        <v>7685</v>
      </c>
      <c r="J22" s="112"/>
      <c r="K22" s="112"/>
      <c r="L22" s="112"/>
      <c r="M22" s="112" t="s">
        <v>6</v>
      </c>
      <c r="N22" s="112"/>
      <c r="O22" s="112"/>
      <c r="P22" s="112"/>
      <c r="Q22" s="112"/>
      <c r="R22" s="112"/>
      <c r="S22" s="112" t="s">
        <v>6</v>
      </c>
    </row>
    <row r="23" spans="1:19" s="16" customFormat="1" ht="15" customHeight="1" x14ac:dyDescent="0.2">
      <c r="A23" s="102" t="s">
        <v>80</v>
      </c>
      <c r="B23" s="108"/>
      <c r="C23" s="109">
        <v>29.83</v>
      </c>
      <c r="D23" s="110"/>
      <c r="E23" s="110">
        <v>69.36</v>
      </c>
      <c r="F23" s="110">
        <v>41.29</v>
      </c>
      <c r="G23" s="110"/>
      <c r="H23" s="110">
        <v>242</v>
      </c>
      <c r="I23" s="111">
        <f t="shared" si="5"/>
        <v>382.48</v>
      </c>
      <c r="J23" s="112"/>
      <c r="K23" s="112"/>
      <c r="L23" s="112"/>
      <c r="M23" s="112" t="s">
        <v>6</v>
      </c>
      <c r="N23" s="112"/>
      <c r="O23" s="112"/>
      <c r="P23" s="112"/>
      <c r="Q23" s="112"/>
      <c r="R23" s="112"/>
      <c r="S23" s="112" t="s">
        <v>6</v>
      </c>
    </row>
    <row r="24" spans="1:19" s="16" customFormat="1" ht="15" customHeight="1" x14ac:dyDescent="0.2">
      <c r="A24" s="102" t="s">
        <v>81</v>
      </c>
      <c r="B24" s="108"/>
      <c r="C24" s="109">
        <v>430</v>
      </c>
      <c r="D24" s="110"/>
      <c r="E24" s="110">
        <v>620</v>
      </c>
      <c r="F24" s="110">
        <v>424</v>
      </c>
      <c r="G24" s="110"/>
      <c r="H24" s="110">
        <v>3528</v>
      </c>
      <c r="I24" s="111">
        <f t="shared" si="5"/>
        <v>5002</v>
      </c>
      <c r="J24" s="112"/>
      <c r="K24" s="112"/>
      <c r="L24" s="112"/>
      <c r="M24" s="112" t="s">
        <v>6</v>
      </c>
      <c r="N24" s="112"/>
      <c r="O24" s="112"/>
      <c r="P24" s="112"/>
      <c r="Q24" s="112"/>
      <c r="R24" s="112"/>
      <c r="S24" s="112" t="s">
        <v>6</v>
      </c>
    </row>
    <row r="25" spans="1:19" s="19" customFormat="1" ht="15" customHeight="1" x14ac:dyDescent="0.2">
      <c r="A25" s="118" t="s">
        <v>71</v>
      </c>
      <c r="B25" s="121"/>
      <c r="C25" s="122"/>
      <c r="D25" s="123"/>
      <c r="E25" s="123"/>
      <c r="F25" s="123"/>
      <c r="G25" s="123">
        <v>1254</v>
      </c>
      <c r="H25" s="123"/>
      <c r="I25" s="124">
        <f>SUM(C25:H25)</f>
        <v>1254</v>
      </c>
      <c r="J25" s="120"/>
      <c r="K25" s="120"/>
      <c r="L25" s="120"/>
      <c r="M25" s="120"/>
      <c r="N25" s="120"/>
      <c r="O25" s="120"/>
      <c r="P25" s="120"/>
      <c r="Q25" s="120"/>
      <c r="R25" s="120"/>
      <c r="S25" s="120" t="s">
        <v>6</v>
      </c>
    </row>
    <row r="26" spans="1:19" s="19" customFormat="1" x14ac:dyDescent="0.2">
      <c r="A26" s="118" t="s">
        <v>67</v>
      </c>
      <c r="B26" s="121"/>
      <c r="C26" s="122">
        <v>2834</v>
      </c>
      <c r="D26" s="123">
        <v>5209</v>
      </c>
      <c r="E26" s="123">
        <v>2986</v>
      </c>
      <c r="F26" s="123">
        <v>2518</v>
      </c>
      <c r="G26" s="123">
        <v>3102</v>
      </c>
      <c r="H26" s="123"/>
      <c r="I26" s="124">
        <f>SUM(C26:H26)</f>
        <v>16649</v>
      </c>
      <c r="J26" s="120"/>
      <c r="K26" s="120"/>
      <c r="L26" s="120"/>
      <c r="M26" s="120" t="s">
        <v>6</v>
      </c>
      <c r="N26" s="120"/>
      <c r="O26" s="120"/>
      <c r="P26" s="120"/>
      <c r="Q26" s="120"/>
      <c r="R26" s="120"/>
      <c r="S26" s="120" t="s">
        <v>6</v>
      </c>
    </row>
    <row r="27" spans="1:19" s="19" customFormat="1" x14ac:dyDescent="0.2">
      <c r="A27" s="118" t="s">
        <v>82</v>
      </c>
      <c r="B27" s="121"/>
      <c r="C27" s="122">
        <v>2309</v>
      </c>
      <c r="D27" s="123">
        <v>2478</v>
      </c>
      <c r="E27" s="123">
        <v>1782</v>
      </c>
      <c r="F27" s="123">
        <v>2187</v>
      </c>
      <c r="G27" s="123">
        <v>2202</v>
      </c>
      <c r="H27" s="123"/>
      <c r="I27" s="124">
        <f>SUM(C27:H27)</f>
        <v>10958</v>
      </c>
      <c r="J27" s="120"/>
      <c r="K27" s="120"/>
      <c r="L27" s="120"/>
      <c r="M27" s="120"/>
      <c r="N27" s="120"/>
      <c r="O27" s="120"/>
      <c r="P27" s="120"/>
      <c r="Q27" s="120"/>
      <c r="R27" s="120"/>
      <c r="S27" s="120"/>
    </row>
    <row r="28" spans="1:19" s="19" customFormat="1" ht="15.75" customHeight="1" x14ac:dyDescent="0.2">
      <c r="A28" s="118" t="s">
        <v>72</v>
      </c>
      <c r="B28" s="121"/>
      <c r="C28" s="122">
        <v>1820</v>
      </c>
      <c r="D28" s="123"/>
      <c r="E28" s="123">
        <v>2218</v>
      </c>
      <c r="F28" s="123">
        <v>2420</v>
      </c>
      <c r="G28" s="123"/>
      <c r="H28" s="123">
        <v>5348</v>
      </c>
      <c r="I28" s="124">
        <f>SUM(C28:H28)</f>
        <v>11806</v>
      </c>
      <c r="J28" s="120"/>
      <c r="K28" s="120"/>
      <c r="L28" s="120"/>
      <c r="M28" s="120" t="s">
        <v>6</v>
      </c>
      <c r="N28" s="120"/>
      <c r="O28" s="120"/>
      <c r="P28" s="120"/>
      <c r="Q28" s="120"/>
      <c r="R28" s="120"/>
      <c r="S28" s="120" t="s">
        <v>6</v>
      </c>
    </row>
    <row r="29" spans="1:19" s="19" customFormat="1" ht="15.75" customHeight="1" x14ac:dyDescent="0.2">
      <c r="A29" s="118" t="s">
        <v>83</v>
      </c>
      <c r="B29" s="121" t="s">
        <v>84</v>
      </c>
      <c r="C29" s="122">
        <v>380</v>
      </c>
      <c r="D29" s="123">
        <v>520</v>
      </c>
      <c r="E29" s="123">
        <v>380</v>
      </c>
      <c r="F29" s="123">
        <v>380</v>
      </c>
      <c r="G29" s="123"/>
      <c r="H29" s="123"/>
      <c r="I29" s="124">
        <f>SUM(C29:H29)</f>
        <v>1660</v>
      </c>
      <c r="J29" s="120"/>
      <c r="K29" s="120"/>
      <c r="L29" s="120"/>
      <c r="M29" s="120"/>
      <c r="N29" s="120"/>
      <c r="O29" s="120"/>
      <c r="P29" s="120"/>
      <c r="Q29" s="120" t="s">
        <v>6</v>
      </c>
      <c r="R29" s="120"/>
      <c r="S29" s="120"/>
    </row>
    <row r="30" spans="1:19" s="16" customFormat="1" ht="25.5" x14ac:dyDescent="0.2">
      <c r="A30" s="101" t="s">
        <v>85</v>
      </c>
      <c r="B30" s="125"/>
      <c r="C30" s="126" t="s">
        <v>7</v>
      </c>
      <c r="D30" s="127"/>
      <c r="E30" s="127"/>
      <c r="F30" s="127"/>
      <c r="G30" s="127"/>
      <c r="H30" s="127"/>
      <c r="I30" s="128">
        <v>12698</v>
      </c>
      <c r="J30" s="112"/>
      <c r="K30" s="112"/>
      <c r="L30" s="112"/>
      <c r="M30" s="112" t="s">
        <v>6</v>
      </c>
      <c r="N30" s="112"/>
      <c r="O30" s="112"/>
      <c r="P30" s="112"/>
      <c r="Q30" s="112"/>
      <c r="R30" s="112"/>
      <c r="S30" s="112" t="s">
        <v>6</v>
      </c>
    </row>
    <row r="31" spans="1:19" s="16" customFormat="1" ht="25.5" x14ac:dyDescent="0.2">
      <c r="A31" s="101" t="s">
        <v>86</v>
      </c>
      <c r="B31" s="125" t="s">
        <v>121</v>
      </c>
      <c r="C31" s="126" t="s">
        <v>7</v>
      </c>
      <c r="D31" s="127"/>
      <c r="E31" s="127"/>
      <c r="F31" s="127"/>
      <c r="G31" s="127"/>
      <c r="H31" s="127"/>
      <c r="I31" s="128">
        <v>11676</v>
      </c>
      <c r="J31" s="112"/>
      <c r="K31" s="112"/>
      <c r="L31" s="112"/>
      <c r="M31" s="112" t="s">
        <v>6</v>
      </c>
      <c r="N31" s="112"/>
      <c r="O31" s="112"/>
      <c r="P31" s="112"/>
      <c r="Q31" s="112"/>
      <c r="R31" s="112"/>
      <c r="S31" s="112" t="s">
        <v>6</v>
      </c>
    </row>
    <row r="32" spans="1:19" s="16" customFormat="1" ht="25.5" x14ac:dyDescent="0.2">
      <c r="A32" s="102" t="s">
        <v>119</v>
      </c>
      <c r="B32" s="108" t="s">
        <v>120</v>
      </c>
      <c r="C32" s="109"/>
      <c r="D32" s="110"/>
      <c r="E32" s="110"/>
      <c r="F32" s="110"/>
      <c r="G32" s="110"/>
      <c r="H32" s="110"/>
      <c r="I32" s="119">
        <v>22608</v>
      </c>
      <c r="J32" s="112"/>
      <c r="K32" s="112"/>
      <c r="L32" s="112"/>
      <c r="M32" s="112"/>
      <c r="N32" s="112"/>
      <c r="O32" s="112"/>
      <c r="P32" s="112"/>
      <c r="Q32" s="112"/>
      <c r="R32" s="112"/>
      <c r="S32" s="112" t="s">
        <v>6</v>
      </c>
    </row>
    <row r="33" spans="1:19" s="16" customFormat="1" ht="29.1" customHeight="1" x14ac:dyDescent="0.2">
      <c r="A33" s="102" t="s">
        <v>73</v>
      </c>
      <c r="B33" s="108"/>
      <c r="C33" s="109"/>
      <c r="D33" s="110"/>
      <c r="E33" s="110"/>
      <c r="F33" s="110"/>
      <c r="G33" s="110"/>
      <c r="H33" s="110"/>
      <c r="I33" s="119">
        <v>8194</v>
      </c>
      <c r="J33" s="112"/>
      <c r="K33" s="112"/>
      <c r="L33" s="112"/>
      <c r="M33" s="112" t="s">
        <v>6</v>
      </c>
      <c r="N33" s="112"/>
      <c r="O33" s="112"/>
      <c r="P33" s="112"/>
      <c r="Q33" s="112"/>
      <c r="R33" s="112"/>
      <c r="S33" s="112" t="s">
        <v>6</v>
      </c>
    </row>
    <row r="34" spans="1:19" s="16" customFormat="1" x14ac:dyDescent="0.2">
      <c r="A34" s="102" t="s">
        <v>77</v>
      </c>
      <c r="B34" s="108"/>
      <c r="C34" s="109"/>
      <c r="D34" s="110"/>
      <c r="E34" s="110"/>
      <c r="F34" s="110"/>
      <c r="G34" s="110"/>
      <c r="H34" s="110"/>
      <c r="I34" s="119">
        <v>2550.1</v>
      </c>
      <c r="J34" s="112"/>
      <c r="K34" s="112"/>
      <c r="L34" s="112"/>
      <c r="M34" s="112" t="s">
        <v>6</v>
      </c>
      <c r="N34" s="112"/>
      <c r="O34" s="112"/>
      <c r="P34" s="112"/>
      <c r="Q34" s="112"/>
      <c r="R34" s="112"/>
      <c r="S34" s="112" t="s">
        <v>6</v>
      </c>
    </row>
    <row r="35" spans="1:19" s="16" customFormat="1" ht="15" customHeight="1" x14ac:dyDescent="0.2">
      <c r="A35" s="102" t="s">
        <v>74</v>
      </c>
      <c r="B35" s="108"/>
      <c r="C35" s="109">
        <v>229.63</v>
      </c>
      <c r="D35" s="110"/>
      <c r="E35" s="110">
        <v>706.95</v>
      </c>
      <c r="F35" s="110">
        <v>233.86</v>
      </c>
      <c r="G35" s="110"/>
      <c r="H35" s="110">
        <v>2380</v>
      </c>
      <c r="I35" s="111">
        <f t="shared" ref="I35:I41" si="6">SUM(C35:H35)</f>
        <v>3550.44</v>
      </c>
      <c r="J35" s="112"/>
      <c r="K35" s="112"/>
      <c r="L35" s="112"/>
      <c r="M35" s="112" t="s">
        <v>6</v>
      </c>
      <c r="N35" s="112"/>
      <c r="O35" s="112"/>
      <c r="P35" s="112"/>
      <c r="Q35" s="112"/>
      <c r="R35" s="112"/>
      <c r="S35" s="112" t="s">
        <v>6</v>
      </c>
    </row>
    <row r="36" spans="1:19" s="16" customFormat="1" x14ac:dyDescent="0.2">
      <c r="A36" s="102" t="s">
        <v>88</v>
      </c>
      <c r="B36" s="108" t="s">
        <v>157</v>
      </c>
      <c r="C36" s="109">
        <v>1628</v>
      </c>
      <c r="D36" s="110">
        <v>4872</v>
      </c>
      <c r="E36" s="110">
        <v>1872</v>
      </c>
      <c r="F36" s="110">
        <v>1278</v>
      </c>
      <c r="G36" s="110">
        <v>21.076231263383296</v>
      </c>
      <c r="H36" s="110"/>
      <c r="I36" s="111">
        <f t="shared" si="6"/>
        <v>9671.0762312633833</v>
      </c>
      <c r="J36" s="112"/>
      <c r="K36" s="112"/>
      <c r="L36" s="112"/>
      <c r="M36" s="112"/>
      <c r="N36" s="112"/>
      <c r="O36" s="112"/>
      <c r="P36" s="112"/>
      <c r="Q36" s="112"/>
      <c r="R36" s="112" t="s">
        <v>6</v>
      </c>
      <c r="S36" s="112"/>
    </row>
    <row r="37" spans="1:19" s="16" customFormat="1" ht="30" customHeight="1" x14ac:dyDescent="0.2">
      <c r="A37" s="102" t="s">
        <v>89</v>
      </c>
      <c r="B37" s="108" t="s">
        <v>158</v>
      </c>
      <c r="C37" s="109">
        <v>574</v>
      </c>
      <c r="D37" s="110">
        <v>2534</v>
      </c>
      <c r="E37" s="110">
        <v>428.34</v>
      </c>
      <c r="F37" s="110">
        <v>872</v>
      </c>
      <c r="G37" s="110">
        <v>1982</v>
      </c>
      <c r="H37" s="110"/>
      <c r="I37" s="111">
        <f t="shared" si="6"/>
        <v>6390.34</v>
      </c>
      <c r="J37" s="112"/>
      <c r="K37" s="112"/>
      <c r="L37" s="112"/>
      <c r="M37" s="112"/>
      <c r="N37" s="112"/>
      <c r="O37" s="112"/>
      <c r="P37" s="112"/>
      <c r="Q37" s="112"/>
      <c r="R37" s="112" t="s">
        <v>6</v>
      </c>
      <c r="S37" s="112"/>
    </row>
    <row r="38" spans="1:19" s="16" customFormat="1" ht="15" customHeight="1" x14ac:dyDescent="0.2">
      <c r="A38" s="102" t="s">
        <v>70</v>
      </c>
      <c r="B38" s="108"/>
      <c r="C38" s="109"/>
      <c r="D38" s="110"/>
      <c r="E38" s="110"/>
      <c r="F38" s="110"/>
      <c r="G38" s="110">
        <v>925</v>
      </c>
      <c r="H38" s="110"/>
      <c r="I38" s="111">
        <f t="shared" si="6"/>
        <v>925</v>
      </c>
      <c r="J38" s="112"/>
      <c r="K38" s="112"/>
      <c r="L38" s="112"/>
      <c r="M38" s="112"/>
      <c r="N38" s="112"/>
      <c r="O38" s="112"/>
      <c r="P38" s="112"/>
      <c r="Q38" s="112"/>
      <c r="R38" s="112"/>
      <c r="S38" s="112" t="s">
        <v>6</v>
      </c>
    </row>
    <row r="39" spans="1:19" s="16" customFormat="1" ht="15" customHeight="1" x14ac:dyDescent="0.2">
      <c r="A39" s="102" t="s">
        <v>78</v>
      </c>
      <c r="B39" s="108"/>
      <c r="C39" s="109"/>
      <c r="D39" s="110"/>
      <c r="E39" s="110"/>
      <c r="F39" s="110"/>
      <c r="G39" s="110">
        <v>1620</v>
      </c>
      <c r="H39" s="110"/>
      <c r="I39" s="111">
        <f t="shared" si="6"/>
        <v>1620</v>
      </c>
      <c r="J39" s="112"/>
      <c r="K39" s="112"/>
      <c r="L39" s="112"/>
      <c r="M39" s="112"/>
      <c r="N39" s="112"/>
      <c r="O39" s="112"/>
      <c r="P39" s="112"/>
      <c r="Q39" s="112"/>
      <c r="R39" s="112"/>
      <c r="S39" s="112" t="s">
        <v>6</v>
      </c>
    </row>
    <row r="40" spans="1:19" s="16" customFormat="1" x14ac:dyDescent="0.2">
      <c r="A40" s="102" t="s">
        <v>90</v>
      </c>
      <c r="B40" s="108"/>
      <c r="C40" s="109"/>
      <c r="D40" s="110"/>
      <c r="E40" s="110"/>
      <c r="F40" s="110"/>
      <c r="G40" s="110">
        <v>11250.5</v>
      </c>
      <c r="H40" s="110"/>
      <c r="I40" s="111">
        <f t="shared" si="6"/>
        <v>11250.5</v>
      </c>
      <c r="J40" s="112"/>
      <c r="K40" s="112"/>
      <c r="L40" s="112"/>
      <c r="M40" s="112"/>
      <c r="N40" s="112"/>
      <c r="O40" s="112"/>
      <c r="P40" s="112"/>
      <c r="Q40" s="112"/>
      <c r="R40" s="112"/>
      <c r="S40" s="112" t="s">
        <v>6</v>
      </c>
    </row>
    <row r="41" spans="1:19" s="16" customFormat="1" ht="15" customHeight="1" x14ac:dyDescent="0.2">
      <c r="A41" s="102" t="s">
        <v>75</v>
      </c>
      <c r="B41" s="108"/>
      <c r="C41" s="109">
        <v>1406.07</v>
      </c>
      <c r="D41" s="110">
        <v>2868.42</v>
      </c>
      <c r="E41" s="110">
        <v>1263.78</v>
      </c>
      <c r="F41" s="110">
        <v>1290</v>
      </c>
      <c r="G41" s="110">
        <v>8240</v>
      </c>
      <c r="H41" s="110"/>
      <c r="I41" s="111">
        <f t="shared" si="6"/>
        <v>15068.27</v>
      </c>
      <c r="J41" s="112"/>
      <c r="K41" s="112"/>
      <c r="L41" s="112"/>
      <c r="M41" s="112" t="s">
        <v>6</v>
      </c>
      <c r="N41" s="112"/>
      <c r="O41" s="112"/>
      <c r="P41" s="112"/>
      <c r="Q41" s="112"/>
      <c r="R41" s="112"/>
      <c r="S41" s="112" t="s">
        <v>6</v>
      </c>
    </row>
    <row r="42" spans="1:19" s="16" customFormat="1" ht="38.25" x14ac:dyDescent="0.2">
      <c r="A42" s="102" t="s">
        <v>118</v>
      </c>
      <c r="B42" s="108" t="s">
        <v>122</v>
      </c>
      <c r="C42" s="109"/>
      <c r="D42" s="110"/>
      <c r="E42" s="110"/>
      <c r="F42" s="110"/>
      <c r="G42" s="110"/>
      <c r="H42" s="110"/>
      <c r="I42" s="119">
        <v>260240</v>
      </c>
      <c r="J42" s="112"/>
      <c r="K42" s="112"/>
      <c r="L42" s="112"/>
      <c r="M42" s="112"/>
      <c r="N42" s="112"/>
      <c r="O42" s="112" t="s">
        <v>6</v>
      </c>
      <c r="P42" s="112"/>
      <c r="Q42" s="112"/>
      <c r="R42" s="112"/>
      <c r="S42" s="112"/>
    </row>
    <row r="43" spans="1:19" s="16" customFormat="1" ht="25.5" x14ac:dyDescent="0.2">
      <c r="A43" s="102" t="s">
        <v>143</v>
      </c>
      <c r="B43" s="108" t="s">
        <v>144</v>
      </c>
      <c r="C43" s="109"/>
      <c r="D43" s="110"/>
      <c r="E43" s="110"/>
      <c r="F43" s="110"/>
      <c r="G43" s="110"/>
      <c r="H43" s="110"/>
      <c r="I43" s="119">
        <v>13980</v>
      </c>
      <c r="J43" s="112"/>
      <c r="K43" s="112"/>
      <c r="L43" s="112"/>
      <c r="M43" s="112"/>
      <c r="N43" s="112"/>
      <c r="O43" s="112"/>
      <c r="P43" s="112" t="s">
        <v>6</v>
      </c>
      <c r="Q43" s="112"/>
      <c r="R43" s="112"/>
      <c r="S43" s="112"/>
    </row>
    <row r="44" spans="1:19" s="16" customFormat="1" ht="15" customHeight="1" x14ac:dyDescent="0.2">
      <c r="A44" s="102" t="s">
        <v>66</v>
      </c>
      <c r="B44" s="108"/>
      <c r="C44" s="109">
        <v>892</v>
      </c>
      <c r="D44" s="110">
        <v>2568</v>
      </c>
      <c r="E44" s="110">
        <v>923</v>
      </c>
      <c r="F44" s="110">
        <v>1022</v>
      </c>
      <c r="G44" s="110">
        <v>5230</v>
      </c>
      <c r="H44" s="110"/>
      <c r="I44" s="111">
        <f>SUM(C44:H44)</f>
        <v>10635</v>
      </c>
      <c r="J44" s="112"/>
      <c r="K44" s="112"/>
      <c r="L44" s="112"/>
      <c r="M44" s="112" t="s">
        <v>6</v>
      </c>
      <c r="N44" s="112"/>
      <c r="O44" s="112"/>
      <c r="P44" s="112"/>
      <c r="Q44" s="112"/>
      <c r="R44" s="120"/>
      <c r="S44" s="112" t="s">
        <v>6</v>
      </c>
    </row>
    <row r="45" spans="1:19" s="16" customFormat="1" ht="15" customHeight="1" x14ac:dyDescent="0.2">
      <c r="A45" s="102" t="s">
        <v>69</v>
      </c>
      <c r="B45" s="108"/>
      <c r="C45" s="129">
        <v>780</v>
      </c>
      <c r="D45" s="130">
        <v>967</v>
      </c>
      <c r="E45" s="130">
        <v>967</v>
      </c>
      <c r="F45" s="130">
        <v>780</v>
      </c>
      <c r="G45" s="130"/>
      <c r="H45" s="130"/>
      <c r="I45" s="131">
        <f>SUM(C45:H45)</f>
        <v>3494</v>
      </c>
      <c r="J45" s="112"/>
      <c r="K45" s="112"/>
      <c r="L45" s="112"/>
      <c r="M45" s="112"/>
      <c r="N45" s="112" t="s">
        <v>6</v>
      </c>
      <c r="O45" s="112"/>
      <c r="P45" s="112"/>
      <c r="Q45" s="112"/>
      <c r="R45" s="112"/>
      <c r="S45" s="112"/>
    </row>
    <row r="46" spans="1:19" s="16" customFormat="1" ht="15" customHeight="1" x14ac:dyDescent="0.2">
      <c r="A46" s="102" t="s">
        <v>68</v>
      </c>
      <c r="B46" s="108"/>
      <c r="C46" s="109">
        <v>2562</v>
      </c>
      <c r="D46" s="110">
        <v>4890</v>
      </c>
      <c r="E46" s="110">
        <v>1920</v>
      </c>
      <c r="F46" s="110">
        <v>1582</v>
      </c>
      <c r="G46" s="110">
        <v>99.73</v>
      </c>
      <c r="H46" s="110"/>
      <c r="I46" s="111">
        <f>SUM(C46:H46)</f>
        <v>11053.73</v>
      </c>
      <c r="J46" s="112"/>
      <c r="K46" s="112"/>
      <c r="L46" s="112"/>
      <c r="M46" s="112" t="s">
        <v>6</v>
      </c>
      <c r="N46" s="112"/>
      <c r="O46" s="112"/>
      <c r="P46" s="112"/>
      <c r="Q46" s="112"/>
      <c r="R46" s="112"/>
      <c r="S46" s="112" t="s">
        <v>6</v>
      </c>
    </row>
  </sheetData>
  <autoFilter ref="A4:S46"/>
  <mergeCells count="5">
    <mergeCell ref="S2:S4"/>
    <mergeCell ref="N3:O3"/>
    <mergeCell ref="J2:R2"/>
    <mergeCell ref="C2:I2"/>
    <mergeCell ref="J3:K3"/>
  </mergeCells>
  <phoneticPr fontId="8" type="noConversion"/>
  <pageMargins left="0.70866141732283472" right="0.70866141732283472" top="0.3" bottom="0.31" header="0.31496062992125984" footer="0.31496062992125984"/>
  <pageSetup paperSize="9" scale="58"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8"/>
  <sheetViews>
    <sheetView topLeftCell="A2" zoomScale="125" zoomScaleNormal="125" zoomScalePageLayoutView="125" workbookViewId="0">
      <selection activeCell="E41" sqref="E41:E42"/>
    </sheetView>
  </sheetViews>
  <sheetFormatPr defaultColWidth="10.85546875" defaultRowHeight="15" x14ac:dyDescent="0.25"/>
  <cols>
    <col min="1" max="1" width="30.42578125" style="26" customWidth="1"/>
    <col min="2" max="2" width="11.42578125" style="26" customWidth="1"/>
    <col min="3" max="3" width="9.85546875" style="26" bestFit="1" customWidth="1"/>
    <col min="4" max="4" width="8.42578125" style="26" customWidth="1"/>
    <col min="5" max="5" width="12" style="26" customWidth="1"/>
    <col min="6" max="6" width="8.42578125" style="26" customWidth="1"/>
    <col min="7" max="11" width="8.42578125" style="27" customWidth="1"/>
    <col min="12" max="22" width="10.85546875" style="28"/>
    <col min="23" max="16384" width="10.85546875" style="29"/>
  </cols>
  <sheetData>
    <row r="2" spans="1:11" ht="18.75" x14ac:dyDescent="0.3">
      <c r="A2" s="40" t="s">
        <v>95</v>
      </c>
      <c r="B2" s="27"/>
      <c r="C2" s="30"/>
      <c r="D2" s="30"/>
      <c r="E2" s="30"/>
      <c r="F2" s="30"/>
    </row>
    <row r="3" spans="1:11" ht="45" x14ac:dyDescent="0.25">
      <c r="A3" s="42"/>
      <c r="B3" s="42"/>
      <c r="C3" s="45" t="s">
        <v>96</v>
      </c>
      <c r="D3" s="45" t="s">
        <v>11</v>
      </c>
      <c r="E3" s="45" t="s">
        <v>10</v>
      </c>
      <c r="F3" s="45" t="s">
        <v>12</v>
      </c>
      <c r="G3" s="28"/>
      <c r="H3" s="28"/>
      <c r="I3" s="28"/>
      <c r="J3" s="28"/>
      <c r="K3" s="28"/>
    </row>
    <row r="4" spans="1:11" x14ac:dyDescent="0.25">
      <c r="A4" s="43" t="s">
        <v>57</v>
      </c>
      <c r="B4" s="31"/>
      <c r="C4" s="31"/>
      <c r="D4" s="31"/>
      <c r="E4" s="31"/>
      <c r="F4" s="32"/>
      <c r="H4" s="28"/>
      <c r="I4" s="28"/>
      <c r="J4" s="28"/>
      <c r="K4" s="28"/>
    </row>
    <row r="5" spans="1:11" x14ac:dyDescent="0.25">
      <c r="A5" s="64" t="s">
        <v>76</v>
      </c>
      <c r="B5" s="33" t="s">
        <v>13</v>
      </c>
      <c r="C5" s="65">
        <f>'1. Attiecināšana'!I9</f>
        <v>46498</v>
      </c>
      <c r="D5" s="65">
        <f>'1. Attiecināšana'!I8</f>
        <v>37128</v>
      </c>
      <c r="E5" s="65">
        <f>'1. Attiecināšana'!I7</f>
        <v>260688</v>
      </c>
      <c r="F5" s="65">
        <f>'1. Attiecināšana'!I6</f>
        <v>106420</v>
      </c>
      <c r="H5" s="28"/>
      <c r="I5" s="28"/>
      <c r="J5" s="28"/>
      <c r="K5" s="28"/>
    </row>
    <row r="6" spans="1:11" x14ac:dyDescent="0.25">
      <c r="A6" s="64" t="s">
        <v>55</v>
      </c>
      <c r="B6" s="34" t="s">
        <v>13</v>
      </c>
      <c r="C6" s="65">
        <f>'1. Attiecināšana'!I15</f>
        <v>10968.878199999999</v>
      </c>
      <c r="D6" s="65">
        <f>'1. Attiecināšana'!I14</f>
        <v>8758.4951999999994</v>
      </c>
      <c r="E6" s="65">
        <f>'1. Attiecināšana'!I13</f>
        <v>61496.299200000001</v>
      </c>
      <c r="F6" s="65">
        <f>'1. Attiecināšana'!I12</f>
        <v>25104.477999999999</v>
      </c>
      <c r="H6" s="28"/>
      <c r="I6" s="28"/>
      <c r="J6" s="28"/>
      <c r="K6" s="28"/>
    </row>
    <row r="7" spans="1:11" x14ac:dyDescent="0.25">
      <c r="A7" s="66"/>
      <c r="B7" s="34"/>
      <c r="C7" s="67"/>
      <c r="D7" s="67"/>
      <c r="E7" s="67"/>
      <c r="F7" s="67"/>
      <c r="H7" s="28"/>
      <c r="I7" s="28"/>
      <c r="J7" s="28"/>
      <c r="K7" s="28"/>
    </row>
    <row r="8" spans="1:11" x14ac:dyDescent="0.25">
      <c r="A8" s="66"/>
      <c r="B8" s="34"/>
      <c r="C8" s="67"/>
      <c r="D8" s="67"/>
      <c r="E8" s="67"/>
      <c r="F8" s="67"/>
      <c r="H8" s="28"/>
      <c r="I8" s="28"/>
      <c r="J8" s="28"/>
      <c r="K8" s="28"/>
    </row>
    <row r="9" spans="1:11" x14ac:dyDescent="0.25">
      <c r="A9" s="35" t="s">
        <v>105</v>
      </c>
      <c r="B9" s="31"/>
      <c r="C9" s="31"/>
      <c r="D9" s="31"/>
      <c r="E9" s="31"/>
      <c r="F9" s="32"/>
      <c r="H9" s="28"/>
      <c r="I9" s="28"/>
      <c r="J9" s="28"/>
      <c r="K9" s="28"/>
    </row>
    <row r="10" spans="1:11" x14ac:dyDescent="0.25">
      <c r="A10" s="36" t="s">
        <v>104</v>
      </c>
      <c r="B10" s="34" t="s">
        <v>112</v>
      </c>
      <c r="C10" s="37">
        <v>2000</v>
      </c>
      <c r="D10" s="37">
        <v>2000</v>
      </c>
      <c r="E10" s="37">
        <v>2000</v>
      </c>
      <c r="F10" s="37">
        <v>2000</v>
      </c>
      <c r="H10" s="28"/>
      <c r="I10" s="28"/>
      <c r="J10" s="28"/>
      <c r="K10" s="28"/>
    </row>
    <row r="11" spans="1:11" x14ac:dyDescent="0.25">
      <c r="A11" s="34" t="s">
        <v>106</v>
      </c>
      <c r="B11" s="34" t="s">
        <v>112</v>
      </c>
      <c r="C11" s="41">
        <f>SUM(C12:C15)</f>
        <v>4</v>
      </c>
      <c r="D11" s="41">
        <f t="shared" ref="D11:F11" si="0">SUM(D12:D15)</f>
        <v>6</v>
      </c>
      <c r="E11" s="41">
        <f t="shared" si="0"/>
        <v>29</v>
      </c>
      <c r="F11" s="41">
        <f t="shared" si="0"/>
        <v>8</v>
      </c>
      <c r="H11" s="28"/>
      <c r="I11" s="28"/>
      <c r="J11" s="28"/>
      <c r="K11" s="28"/>
    </row>
    <row r="12" spans="1:11" x14ac:dyDescent="0.25">
      <c r="A12" s="38" t="s">
        <v>107</v>
      </c>
      <c r="B12" s="34" t="s">
        <v>112</v>
      </c>
      <c r="C12" s="34">
        <v>1</v>
      </c>
      <c r="D12" s="34">
        <v>1</v>
      </c>
      <c r="E12" s="34">
        <v>1</v>
      </c>
      <c r="F12" s="34">
        <v>1</v>
      </c>
      <c r="H12" s="28"/>
      <c r="I12" s="28"/>
      <c r="J12" s="28"/>
      <c r="K12" s="28"/>
    </row>
    <row r="13" spans="1:11" x14ac:dyDescent="0.25">
      <c r="A13" s="38" t="s">
        <v>108</v>
      </c>
      <c r="B13" s="34" t="s">
        <v>112</v>
      </c>
      <c r="C13" s="34">
        <v>1</v>
      </c>
      <c r="D13" s="34">
        <v>4</v>
      </c>
      <c r="E13" s="34">
        <v>24</v>
      </c>
      <c r="F13" s="34">
        <v>4</v>
      </c>
      <c r="H13" s="28"/>
      <c r="I13" s="28"/>
      <c r="J13" s="28"/>
      <c r="K13" s="28"/>
    </row>
    <row r="14" spans="1:11" x14ac:dyDescent="0.25">
      <c r="A14" s="38" t="s">
        <v>109</v>
      </c>
      <c r="B14" s="34" t="s">
        <v>112</v>
      </c>
      <c r="C14" s="34">
        <v>1</v>
      </c>
      <c r="D14" s="34">
        <v>0</v>
      </c>
      <c r="E14" s="34">
        <v>1</v>
      </c>
      <c r="F14" s="34">
        <v>1</v>
      </c>
      <c r="H14" s="28"/>
      <c r="I14" s="28"/>
      <c r="J14" s="28"/>
      <c r="K14" s="28"/>
    </row>
    <row r="15" spans="1:11" x14ac:dyDescent="0.25">
      <c r="A15" s="38" t="s">
        <v>110</v>
      </c>
      <c r="B15" s="34" t="s">
        <v>112</v>
      </c>
      <c r="C15" s="34">
        <v>1</v>
      </c>
      <c r="D15" s="34">
        <v>1</v>
      </c>
      <c r="E15" s="34">
        <v>3</v>
      </c>
      <c r="F15" s="34">
        <v>2</v>
      </c>
      <c r="H15" s="28"/>
      <c r="I15" s="28"/>
      <c r="J15" s="28"/>
      <c r="K15" s="28"/>
    </row>
    <row r="16" spans="1:11" x14ac:dyDescent="0.25">
      <c r="A16" s="35" t="s">
        <v>14</v>
      </c>
      <c r="B16" s="31"/>
      <c r="C16" s="31"/>
      <c r="D16" s="31"/>
      <c r="E16" s="31"/>
      <c r="F16" s="32"/>
      <c r="H16" s="28"/>
      <c r="I16" s="28"/>
      <c r="J16" s="28"/>
      <c r="K16" s="28"/>
    </row>
    <row r="17" spans="1:11" ht="30" x14ac:dyDescent="0.25">
      <c r="A17" s="36" t="s">
        <v>57</v>
      </c>
      <c r="B17" s="39" t="s">
        <v>28</v>
      </c>
      <c r="C17" s="44">
        <f>(C5+C6)/C10</f>
        <v>28.733439099999998</v>
      </c>
      <c r="D17" s="44">
        <f t="shared" ref="D17:F17" si="1">(D5+D6)/D10</f>
        <v>22.943247599999999</v>
      </c>
      <c r="E17" s="44">
        <f t="shared" si="1"/>
        <v>161.0921496</v>
      </c>
      <c r="F17" s="44">
        <f t="shared" si="1"/>
        <v>65.762239000000008</v>
      </c>
      <c r="H17" s="28"/>
      <c r="I17" s="28"/>
      <c r="J17" s="28"/>
      <c r="K17" s="28"/>
    </row>
    <row r="18" spans="1:11" ht="16.5" customHeight="1" x14ac:dyDescent="0.25">
      <c r="A18" s="135" t="s">
        <v>15</v>
      </c>
      <c r="B18" s="135" t="s">
        <v>28</v>
      </c>
      <c r="C18" s="136">
        <f>SUM(C17:C17)/C11</f>
        <v>7.1833597749999996</v>
      </c>
      <c r="D18" s="136">
        <f t="shared" ref="D18:F18" si="2">SUM(D17:D17)/D11</f>
        <v>3.8238745999999999</v>
      </c>
      <c r="E18" s="136">
        <f t="shared" si="2"/>
        <v>5.5549017103448275</v>
      </c>
      <c r="F18" s="136">
        <f t="shared" si="2"/>
        <v>8.220279875000001</v>
      </c>
      <c r="H18" s="28"/>
      <c r="I18" s="28"/>
      <c r="J18" s="28"/>
      <c r="K18" s="28"/>
    </row>
    <row r="19" spans="1:11" ht="16.5" customHeight="1" x14ac:dyDescent="0.25">
      <c r="A19" s="28"/>
      <c r="B19" s="28"/>
      <c r="C19" s="28"/>
      <c r="D19" s="28"/>
      <c r="E19" s="28"/>
      <c r="F19" s="28"/>
      <c r="G19" s="28"/>
      <c r="H19" s="28"/>
      <c r="I19" s="28"/>
      <c r="J19" s="28"/>
      <c r="K19" s="28"/>
    </row>
    <row r="20" spans="1:11" ht="16.5" customHeight="1" x14ac:dyDescent="0.25">
      <c r="A20" s="28"/>
      <c r="B20" s="28"/>
      <c r="C20" s="28"/>
      <c r="D20" s="28"/>
      <c r="E20" s="28"/>
      <c r="F20" s="28"/>
      <c r="G20" s="28"/>
      <c r="H20" s="28"/>
      <c r="I20" s="28"/>
      <c r="J20" s="28"/>
      <c r="K20" s="28"/>
    </row>
    <row r="21" spans="1:11" x14ac:dyDescent="0.25">
      <c r="A21" s="27"/>
      <c r="B21" s="27"/>
      <c r="C21" s="27"/>
      <c r="D21" s="27"/>
      <c r="E21" s="27"/>
      <c r="F21" s="27"/>
    </row>
    <row r="22" spans="1:11" x14ac:dyDescent="0.25">
      <c r="A22" s="27"/>
      <c r="B22" s="27"/>
      <c r="C22" s="27"/>
      <c r="D22" s="27"/>
      <c r="E22" s="27"/>
      <c r="F22" s="27"/>
    </row>
    <row r="23" spans="1:11" x14ac:dyDescent="0.25">
      <c r="A23" s="27"/>
      <c r="B23" s="27"/>
      <c r="C23" s="27"/>
      <c r="D23" s="27"/>
      <c r="E23" s="27"/>
      <c r="F23" s="27"/>
    </row>
    <row r="24" spans="1:11" x14ac:dyDescent="0.25">
      <c r="A24" s="27"/>
      <c r="B24" s="27"/>
      <c r="C24" s="27"/>
      <c r="D24" s="27"/>
      <c r="E24" s="27"/>
      <c r="F24" s="27"/>
    </row>
    <row r="25" spans="1:11" x14ac:dyDescent="0.25">
      <c r="A25" s="27"/>
      <c r="B25" s="27"/>
      <c r="C25" s="27"/>
      <c r="D25" s="27"/>
      <c r="E25" s="27"/>
      <c r="F25" s="27"/>
    </row>
    <row r="26" spans="1:11" x14ac:dyDescent="0.25">
      <c r="A26" s="27"/>
      <c r="B26" s="27"/>
      <c r="C26" s="27"/>
      <c r="D26" s="27"/>
      <c r="E26" s="27"/>
      <c r="F26" s="27"/>
    </row>
    <row r="27" spans="1:11" x14ac:dyDescent="0.25">
      <c r="A27" s="27"/>
      <c r="B27" s="27"/>
      <c r="C27" s="27"/>
      <c r="D27" s="27"/>
      <c r="E27" s="27"/>
      <c r="F27" s="27"/>
    </row>
    <row r="28" spans="1:11" x14ac:dyDescent="0.25">
      <c r="A28" s="27"/>
      <c r="B28" s="27"/>
      <c r="C28" s="27"/>
      <c r="D28" s="27"/>
      <c r="E28" s="27"/>
      <c r="F28" s="27"/>
    </row>
    <row r="29" spans="1:11" x14ac:dyDescent="0.25">
      <c r="A29" s="27"/>
      <c r="B29" s="27"/>
      <c r="C29" s="27"/>
      <c r="D29" s="27"/>
      <c r="E29" s="27"/>
      <c r="F29" s="27"/>
    </row>
    <row r="30" spans="1:11" x14ac:dyDescent="0.25">
      <c r="A30" s="27"/>
      <c r="B30" s="27"/>
      <c r="C30" s="27"/>
      <c r="D30" s="27"/>
      <c r="E30" s="27"/>
      <c r="F30" s="27"/>
    </row>
    <row r="31" spans="1:11" x14ac:dyDescent="0.25">
      <c r="A31" s="27"/>
      <c r="B31" s="27"/>
      <c r="C31" s="27"/>
      <c r="D31" s="27"/>
      <c r="E31" s="27"/>
      <c r="F31" s="27"/>
    </row>
    <row r="32" spans="1:11" x14ac:dyDescent="0.25">
      <c r="A32" s="27"/>
      <c r="B32" s="27"/>
      <c r="C32" s="27"/>
      <c r="D32" s="27"/>
      <c r="E32" s="27"/>
      <c r="F32" s="27"/>
    </row>
    <row r="33" spans="1:6" x14ac:dyDescent="0.25">
      <c r="A33" s="27"/>
      <c r="B33" s="27"/>
      <c r="C33" s="27"/>
      <c r="D33" s="27"/>
      <c r="E33" s="27"/>
      <c r="F33" s="27"/>
    </row>
    <row r="34" spans="1:6" x14ac:dyDescent="0.25">
      <c r="A34" s="27"/>
      <c r="B34" s="27"/>
      <c r="C34" s="27"/>
      <c r="D34" s="27"/>
      <c r="E34" s="27"/>
      <c r="F34" s="27"/>
    </row>
    <row r="35" spans="1:6" x14ac:dyDescent="0.25">
      <c r="A35" s="27"/>
      <c r="B35" s="27"/>
      <c r="C35" s="27"/>
      <c r="D35" s="27"/>
      <c r="E35" s="27"/>
      <c r="F35" s="27"/>
    </row>
    <row r="36" spans="1:6" x14ac:dyDescent="0.25">
      <c r="A36" s="27"/>
      <c r="B36" s="27"/>
      <c r="C36" s="27"/>
      <c r="D36" s="27"/>
      <c r="E36" s="27"/>
      <c r="F36" s="27"/>
    </row>
    <row r="37" spans="1:6" x14ac:dyDescent="0.25">
      <c r="A37" s="27"/>
      <c r="B37" s="27"/>
      <c r="C37" s="27"/>
      <c r="D37" s="27"/>
      <c r="E37" s="27"/>
      <c r="F37" s="27"/>
    </row>
    <row r="38" spans="1:6" x14ac:dyDescent="0.25">
      <c r="A38" s="27"/>
      <c r="B38" s="27"/>
      <c r="C38" s="27"/>
      <c r="D38" s="27"/>
      <c r="E38" s="27"/>
      <c r="F38" s="27"/>
    </row>
    <row r="39" spans="1:6" x14ac:dyDescent="0.25">
      <c r="A39" s="27"/>
      <c r="B39" s="27"/>
      <c r="C39" s="27"/>
      <c r="D39" s="27"/>
      <c r="E39" s="27"/>
      <c r="F39" s="27"/>
    </row>
    <row r="40" spans="1:6" x14ac:dyDescent="0.25">
      <c r="A40" s="27"/>
      <c r="B40" s="27"/>
      <c r="C40" s="27"/>
      <c r="D40" s="27"/>
      <c r="E40" s="27"/>
      <c r="F40" s="27"/>
    </row>
    <row r="41" spans="1:6" x14ac:dyDescent="0.25">
      <c r="A41" s="27"/>
      <c r="B41" s="27"/>
      <c r="C41" s="27"/>
      <c r="D41" s="27"/>
      <c r="E41" s="27"/>
      <c r="F41" s="27"/>
    </row>
    <row r="42" spans="1:6" x14ac:dyDescent="0.25">
      <c r="A42" s="27"/>
      <c r="B42" s="27"/>
      <c r="C42" s="27"/>
      <c r="D42" s="27"/>
      <c r="E42" s="27"/>
      <c r="F42" s="27"/>
    </row>
    <row r="43" spans="1:6" x14ac:dyDescent="0.25">
      <c r="A43" s="27"/>
      <c r="B43" s="27"/>
      <c r="C43" s="27"/>
      <c r="D43" s="27"/>
      <c r="E43" s="27"/>
      <c r="F43" s="27"/>
    </row>
    <row r="44" spans="1:6" x14ac:dyDescent="0.25">
      <c r="A44" s="27"/>
      <c r="B44" s="27"/>
      <c r="C44" s="27"/>
      <c r="D44" s="27"/>
      <c r="E44" s="27"/>
      <c r="F44" s="27"/>
    </row>
    <row r="45" spans="1:6" x14ac:dyDescent="0.25">
      <c r="A45" s="27"/>
      <c r="B45" s="27"/>
      <c r="C45" s="27"/>
      <c r="D45" s="27"/>
      <c r="E45" s="27"/>
      <c r="F45" s="27"/>
    </row>
    <row r="46" spans="1:6" x14ac:dyDescent="0.25">
      <c r="A46" s="27"/>
      <c r="B46" s="27"/>
      <c r="C46" s="27"/>
      <c r="D46" s="27"/>
      <c r="E46" s="27"/>
      <c r="F46" s="27"/>
    </row>
    <row r="47" spans="1:6" x14ac:dyDescent="0.25">
      <c r="A47" s="27"/>
      <c r="B47" s="27"/>
      <c r="C47" s="27"/>
      <c r="D47" s="27"/>
      <c r="E47" s="27"/>
      <c r="F47" s="27"/>
    </row>
    <row r="48" spans="1:6" x14ac:dyDescent="0.25">
      <c r="A48" s="27"/>
      <c r="B48" s="27"/>
      <c r="C48" s="27"/>
      <c r="D48" s="27"/>
      <c r="E48" s="27"/>
      <c r="F48" s="27"/>
    </row>
    <row r="49" spans="1:6" x14ac:dyDescent="0.25">
      <c r="A49" s="27"/>
      <c r="B49" s="27"/>
      <c r="C49" s="27"/>
      <c r="D49" s="27"/>
      <c r="E49" s="27"/>
      <c r="F49" s="27"/>
    </row>
    <row r="50" spans="1:6" x14ac:dyDescent="0.25">
      <c r="A50" s="27"/>
      <c r="B50" s="27"/>
      <c r="C50" s="27"/>
      <c r="D50" s="27"/>
      <c r="E50" s="27"/>
      <c r="F50" s="27"/>
    </row>
    <row r="51" spans="1:6" x14ac:dyDescent="0.25">
      <c r="A51" s="27"/>
      <c r="B51" s="27"/>
      <c r="C51" s="27"/>
      <c r="D51" s="27"/>
      <c r="E51" s="27"/>
      <c r="F51" s="27"/>
    </row>
    <row r="52" spans="1:6" x14ac:dyDescent="0.25">
      <c r="A52" s="27"/>
      <c r="B52" s="27"/>
      <c r="C52" s="27"/>
      <c r="D52" s="27"/>
      <c r="E52" s="27"/>
      <c r="F52" s="27"/>
    </row>
    <row r="53" spans="1:6" x14ac:dyDescent="0.25">
      <c r="A53" s="27"/>
      <c r="B53" s="27"/>
      <c r="C53" s="27"/>
      <c r="D53" s="27"/>
      <c r="E53" s="27"/>
      <c r="F53" s="27"/>
    </row>
    <row r="54" spans="1:6" x14ac:dyDescent="0.25">
      <c r="A54" s="27"/>
      <c r="B54" s="27"/>
      <c r="C54" s="27"/>
      <c r="D54" s="27"/>
      <c r="E54" s="27"/>
      <c r="F54" s="27"/>
    </row>
    <row r="55" spans="1:6" x14ac:dyDescent="0.25">
      <c r="A55" s="27"/>
      <c r="B55" s="27"/>
      <c r="C55" s="27"/>
      <c r="D55" s="27"/>
      <c r="E55" s="27"/>
      <c r="F55" s="27"/>
    </row>
    <row r="56" spans="1:6" x14ac:dyDescent="0.25">
      <c r="A56" s="27"/>
      <c r="B56" s="27"/>
      <c r="C56" s="27"/>
      <c r="D56" s="27"/>
      <c r="E56" s="27"/>
      <c r="F56" s="27"/>
    </row>
    <row r="57" spans="1:6" x14ac:dyDescent="0.25">
      <c r="A57" s="27"/>
      <c r="B57" s="27"/>
      <c r="C57" s="27"/>
      <c r="D57" s="27"/>
      <c r="E57" s="27"/>
      <c r="F57" s="27"/>
    </row>
    <row r="58" spans="1:6" x14ac:dyDescent="0.25">
      <c r="A58" s="27"/>
      <c r="B58" s="27"/>
      <c r="C58" s="27"/>
      <c r="D58" s="27"/>
      <c r="E58" s="27"/>
      <c r="F58" s="27"/>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V54"/>
  <sheetViews>
    <sheetView showGridLines="0" workbookViewId="0">
      <selection activeCell="A20" sqref="A20"/>
    </sheetView>
  </sheetViews>
  <sheetFormatPr defaultColWidth="8.85546875" defaultRowHeight="15" x14ac:dyDescent="0.25"/>
  <cols>
    <col min="1" max="1" width="46.7109375" style="56" customWidth="1"/>
    <col min="2" max="2" width="10.7109375" style="49" customWidth="1"/>
    <col min="3" max="3" width="12.42578125" style="49" bestFit="1" customWidth="1"/>
    <col min="4" max="4" width="8.7109375" style="49" bestFit="1" customWidth="1"/>
    <col min="5" max="5" width="11.28515625" style="49" bestFit="1" customWidth="1"/>
    <col min="6" max="6" width="13.140625" style="49" bestFit="1" customWidth="1"/>
    <col min="7" max="7" width="9" style="49" customWidth="1"/>
    <col min="8" max="8" width="10" style="49" customWidth="1"/>
    <col min="9" max="9" width="17.140625" style="49" customWidth="1"/>
    <col min="10" max="10" width="16.7109375" style="49" customWidth="1"/>
    <col min="11" max="11" width="15.140625" style="49" customWidth="1"/>
    <col min="12" max="12" width="14.85546875" style="49" customWidth="1"/>
    <col min="13" max="48" width="8.85546875" style="48"/>
    <col min="49" max="16384" width="8.85546875" style="49"/>
  </cols>
  <sheetData>
    <row r="4" spans="1:12" ht="18.75" x14ac:dyDescent="0.25">
      <c r="A4" s="84" t="s">
        <v>16</v>
      </c>
      <c r="B4" s="48"/>
      <c r="C4" s="48"/>
      <c r="D4" s="48"/>
      <c r="E4" s="48"/>
      <c r="F4" s="48"/>
      <c r="G4" s="48"/>
      <c r="H4" s="48"/>
      <c r="I4" s="48"/>
      <c r="J4" s="48"/>
      <c r="K4" s="48"/>
      <c r="L4" s="48"/>
    </row>
    <row r="5" spans="1:12" ht="60" x14ac:dyDescent="0.25">
      <c r="A5" s="68"/>
      <c r="B5" s="50" t="s">
        <v>17</v>
      </c>
      <c r="C5" s="69" t="s">
        <v>107</v>
      </c>
      <c r="D5" s="69" t="s">
        <v>108</v>
      </c>
      <c r="E5" s="69" t="s">
        <v>109</v>
      </c>
      <c r="F5" s="69" t="s">
        <v>110</v>
      </c>
      <c r="G5" s="69" t="s">
        <v>61</v>
      </c>
      <c r="H5" s="69" t="s">
        <v>111</v>
      </c>
      <c r="I5" s="51" t="s">
        <v>18</v>
      </c>
      <c r="J5" s="52" t="s">
        <v>19</v>
      </c>
      <c r="K5" s="52" t="s">
        <v>20</v>
      </c>
      <c r="L5" s="52" t="s">
        <v>21</v>
      </c>
    </row>
    <row r="6" spans="1:12" x14ac:dyDescent="0.25">
      <c r="A6" s="92" t="s">
        <v>114</v>
      </c>
      <c r="B6" s="92"/>
      <c r="C6" s="92"/>
      <c r="D6" s="92"/>
      <c r="E6" s="92"/>
      <c r="F6" s="92"/>
      <c r="G6" s="92"/>
      <c r="H6" s="92"/>
      <c r="I6" s="92"/>
      <c r="J6" s="92"/>
      <c r="K6" s="92"/>
      <c r="L6" s="92"/>
    </row>
    <row r="7" spans="1:12" x14ac:dyDescent="0.25">
      <c r="A7" s="74" t="s">
        <v>91</v>
      </c>
      <c r="B7" s="54" t="s">
        <v>22</v>
      </c>
      <c r="C7" s="75">
        <v>764</v>
      </c>
      <c r="D7" s="88">
        <f>H7/($D$27+$G$27)*$D$27</f>
        <v>9628.1055900621104</v>
      </c>
      <c r="E7" s="76">
        <v>5383</v>
      </c>
      <c r="F7" s="76">
        <v>3403</v>
      </c>
      <c r="G7" s="88">
        <f>H7/($D$27+$G$27)*$G$27</f>
        <v>52376.894409937886</v>
      </c>
      <c r="H7" s="76">
        <v>62005</v>
      </c>
      <c r="I7" s="77">
        <f>SUM(C7:G7)</f>
        <v>71555</v>
      </c>
      <c r="J7" s="90">
        <f t="shared" ref="J7:J22" si="0">I7/$I$25</f>
        <v>507.48226950354609</v>
      </c>
      <c r="K7" s="90">
        <f>J7/12</f>
        <v>42.290189125295505</v>
      </c>
      <c r="L7" s="90">
        <f t="shared" ref="L7:L22" si="1">J7/$C$26</f>
        <v>0.25374113475177307</v>
      </c>
    </row>
    <row r="8" spans="1:12" x14ac:dyDescent="0.25">
      <c r="A8" s="74" t="s">
        <v>79</v>
      </c>
      <c r="B8" s="54" t="s">
        <v>22</v>
      </c>
      <c r="C8" s="75">
        <v>854</v>
      </c>
      <c r="D8" s="88">
        <f>H8/($D$27+$G$27)*$D$27</f>
        <v>21961.956521739132</v>
      </c>
      <c r="E8" s="76">
        <v>5128</v>
      </c>
      <c r="F8" s="76">
        <v>4108</v>
      </c>
      <c r="G8" s="88">
        <f>H8/($D$27+$G$27)*$G$27</f>
        <v>119473.04347826088</v>
      </c>
      <c r="H8" s="76">
        <v>141435</v>
      </c>
      <c r="I8" s="77">
        <f t="shared" ref="I8:I13" si="2">SUM(C8:G8)</f>
        <v>151525</v>
      </c>
      <c r="J8" s="90">
        <f t="shared" si="0"/>
        <v>1074.6453900709221</v>
      </c>
      <c r="K8" s="90">
        <f t="shared" ref="K8:K22" si="3">J8/12</f>
        <v>89.553782505910178</v>
      </c>
      <c r="L8" s="90">
        <f t="shared" si="1"/>
        <v>0.53732269503546104</v>
      </c>
    </row>
    <row r="9" spans="1:12" x14ac:dyDescent="0.25">
      <c r="A9" s="74" t="s">
        <v>65</v>
      </c>
      <c r="B9" s="54" t="s">
        <v>22</v>
      </c>
      <c r="C9" s="75">
        <v>1250</v>
      </c>
      <c r="D9" s="88">
        <f>H9/($D$27+$G$27)*$D$27</f>
        <v>509.31677018633542</v>
      </c>
      <c r="E9" s="76">
        <v>1535</v>
      </c>
      <c r="F9" s="76">
        <v>1620</v>
      </c>
      <c r="G9" s="88">
        <f>H9/($D$27+$G$27)*$G$27</f>
        <v>2770.6832298136646</v>
      </c>
      <c r="H9" s="76">
        <v>3280</v>
      </c>
      <c r="I9" s="77">
        <f t="shared" si="2"/>
        <v>7685</v>
      </c>
      <c r="J9" s="90">
        <f t="shared" si="0"/>
        <v>54.50354609929078</v>
      </c>
      <c r="K9" s="90">
        <f t="shared" si="3"/>
        <v>4.541962174940898</v>
      </c>
      <c r="L9" s="90">
        <f t="shared" si="1"/>
        <v>2.7251773049645388E-2</v>
      </c>
    </row>
    <row r="10" spans="1:12" x14ac:dyDescent="0.25">
      <c r="A10" s="74" t="s">
        <v>80</v>
      </c>
      <c r="B10" s="54" t="s">
        <v>22</v>
      </c>
      <c r="C10" s="75">
        <v>29.83</v>
      </c>
      <c r="D10" s="88">
        <f>H10/($D$27+$G$27)*$D$27</f>
        <v>37.577639751552795</v>
      </c>
      <c r="E10" s="76">
        <v>69.36</v>
      </c>
      <c r="F10" s="76">
        <v>41.29</v>
      </c>
      <c r="G10" s="88">
        <f>H10/($D$27+$G$27)*$G$27</f>
        <v>204.42236024844721</v>
      </c>
      <c r="H10" s="76">
        <v>242</v>
      </c>
      <c r="I10" s="77">
        <f t="shared" si="2"/>
        <v>382.48</v>
      </c>
      <c r="J10" s="90">
        <f t="shared" si="0"/>
        <v>2.7126241134751776</v>
      </c>
      <c r="K10" s="90">
        <f t="shared" si="3"/>
        <v>0.2260520094562648</v>
      </c>
      <c r="L10" s="90">
        <f t="shared" si="1"/>
        <v>1.3563120567375887E-3</v>
      </c>
    </row>
    <row r="11" spans="1:12" x14ac:dyDescent="0.25">
      <c r="A11" s="74" t="s">
        <v>81</v>
      </c>
      <c r="B11" s="54" t="s">
        <v>22</v>
      </c>
      <c r="C11" s="75">
        <v>430</v>
      </c>
      <c r="D11" s="88">
        <f>H11/($D$27+$G$27)*$D$27</f>
        <v>547.82608695652175</v>
      </c>
      <c r="E11" s="76">
        <v>620</v>
      </c>
      <c r="F11" s="76">
        <v>424</v>
      </c>
      <c r="G11" s="88">
        <f>H11/($D$27+$G$27)*$G$27</f>
        <v>2980.1739130434785</v>
      </c>
      <c r="H11" s="76">
        <v>3528</v>
      </c>
      <c r="I11" s="77">
        <f t="shared" si="2"/>
        <v>5002</v>
      </c>
      <c r="J11" s="90">
        <f t="shared" si="0"/>
        <v>35.475177304964539</v>
      </c>
      <c r="K11" s="90">
        <f t="shared" si="3"/>
        <v>2.9562647754137115</v>
      </c>
      <c r="L11" s="90">
        <f t="shared" si="1"/>
        <v>1.7737588652482268E-2</v>
      </c>
    </row>
    <row r="12" spans="1:12" x14ac:dyDescent="0.25">
      <c r="A12" s="78" t="s">
        <v>67</v>
      </c>
      <c r="B12" s="54" t="s">
        <v>22</v>
      </c>
      <c r="C12" s="79">
        <v>2834</v>
      </c>
      <c r="D12" s="80">
        <v>5209</v>
      </c>
      <c r="E12" s="80">
        <v>2986</v>
      </c>
      <c r="F12" s="80">
        <v>2518</v>
      </c>
      <c r="G12" s="80">
        <v>3102</v>
      </c>
      <c r="H12" s="80"/>
      <c r="I12" s="77">
        <f t="shared" si="2"/>
        <v>16649</v>
      </c>
      <c r="J12" s="90">
        <f t="shared" si="0"/>
        <v>118.07801418439716</v>
      </c>
      <c r="K12" s="90">
        <f t="shared" si="3"/>
        <v>9.8398345153664302</v>
      </c>
      <c r="L12" s="90">
        <f t="shared" si="1"/>
        <v>5.903900709219858E-2</v>
      </c>
    </row>
    <row r="13" spans="1:12" x14ac:dyDescent="0.25">
      <c r="A13" s="78" t="s">
        <v>72</v>
      </c>
      <c r="B13" s="54" t="s">
        <v>22</v>
      </c>
      <c r="C13" s="79">
        <v>1820</v>
      </c>
      <c r="D13" s="88">
        <f>H13/($D$27+$G$27)*$D$27</f>
        <v>830.43478260869563</v>
      </c>
      <c r="E13" s="80">
        <v>2218</v>
      </c>
      <c r="F13" s="80">
        <v>2420</v>
      </c>
      <c r="G13" s="88">
        <f>H13/($D$27+$G$27)*$G$27</f>
        <v>4517.565217391304</v>
      </c>
      <c r="H13" s="80">
        <v>5348</v>
      </c>
      <c r="I13" s="77">
        <f t="shared" si="2"/>
        <v>11806</v>
      </c>
      <c r="J13" s="90">
        <f t="shared" si="0"/>
        <v>83.730496453900713</v>
      </c>
      <c r="K13" s="90">
        <f t="shared" si="3"/>
        <v>6.9775413711583925</v>
      </c>
      <c r="L13" s="90">
        <f t="shared" si="1"/>
        <v>4.1865248226950355E-2</v>
      </c>
    </row>
    <row r="14" spans="1:12" ht="30" x14ac:dyDescent="0.25">
      <c r="A14" s="81" t="s">
        <v>85</v>
      </c>
      <c r="B14" s="54" t="s">
        <v>22</v>
      </c>
      <c r="C14" s="89">
        <f>I14/$I$25*$C$25</f>
        <v>360.22695035460993</v>
      </c>
      <c r="D14" s="89">
        <f>$I$14/$I$25*D25</f>
        <v>2971.872340425532</v>
      </c>
      <c r="E14" s="89">
        <f>$I$14/$I$25*E25</f>
        <v>270.17021276595744</v>
      </c>
      <c r="F14" s="89">
        <f>$I$14/$I$25*F25</f>
        <v>630.39716312056737</v>
      </c>
      <c r="G14" s="89">
        <f>$I$14/$I$25*G25</f>
        <v>8465.3333333333339</v>
      </c>
      <c r="H14" s="89"/>
      <c r="I14" s="77">
        <f>'1. Attiecināšana'!I30</f>
        <v>12698</v>
      </c>
      <c r="J14" s="90">
        <f t="shared" si="0"/>
        <v>90.056737588652481</v>
      </c>
      <c r="K14" s="90">
        <f t="shared" si="3"/>
        <v>7.5047281323877071</v>
      </c>
      <c r="L14" s="90">
        <f t="shared" si="1"/>
        <v>4.5028368794326243E-2</v>
      </c>
    </row>
    <row r="15" spans="1:12" x14ac:dyDescent="0.25">
      <c r="A15" s="81" t="s">
        <v>86</v>
      </c>
      <c r="B15" s="54" t="s">
        <v>22</v>
      </c>
      <c r="C15" s="89">
        <f>$I$15/$I$25*C25</f>
        <v>331.2340425531915</v>
      </c>
      <c r="D15" s="89">
        <f>$I$15/$I$25*D25</f>
        <v>2732.6808510638298</v>
      </c>
      <c r="E15" s="89">
        <f>$I$15/$I$25*E25</f>
        <v>248.42553191489361</v>
      </c>
      <c r="F15" s="89">
        <f>$I$15/$I$25*F25</f>
        <v>579.65957446808511</v>
      </c>
      <c r="G15" s="89">
        <f>$I$15/$I$25*G25</f>
        <v>7784</v>
      </c>
      <c r="H15" s="82"/>
      <c r="I15" s="77">
        <f>'1. Attiecināšana'!I31</f>
        <v>11676</v>
      </c>
      <c r="J15" s="90">
        <f t="shared" si="0"/>
        <v>82.808510638297875</v>
      </c>
      <c r="K15" s="90">
        <f t="shared" si="3"/>
        <v>6.9007092198581566</v>
      </c>
      <c r="L15" s="90">
        <f t="shared" si="1"/>
        <v>4.1404255319148937E-2</v>
      </c>
    </row>
    <row r="16" spans="1:12" x14ac:dyDescent="0.25">
      <c r="A16" s="74" t="s">
        <v>87</v>
      </c>
      <c r="B16" s="54" t="s">
        <v>22</v>
      </c>
      <c r="C16" s="89"/>
      <c r="D16" s="89"/>
      <c r="E16" s="89"/>
      <c r="F16" s="89"/>
      <c r="G16" s="89"/>
      <c r="H16" s="76"/>
      <c r="I16" s="77">
        <f>'1. Attiecināšana'!I32</f>
        <v>22608</v>
      </c>
      <c r="J16" s="90">
        <f t="shared" si="0"/>
        <v>160.34042553191489</v>
      </c>
      <c r="K16" s="90">
        <f t="shared" si="3"/>
        <v>13.361702127659575</v>
      </c>
      <c r="L16" s="90">
        <f t="shared" si="1"/>
        <v>8.0170212765957441E-2</v>
      </c>
    </row>
    <row r="17" spans="1:12" ht="30" x14ac:dyDescent="0.25">
      <c r="A17" s="74" t="s">
        <v>73</v>
      </c>
      <c r="B17" s="54" t="s">
        <v>22</v>
      </c>
      <c r="C17" s="89">
        <f>I17/$I$25*$C$25</f>
        <v>232.45390070921985</v>
      </c>
      <c r="D17" s="89">
        <f>$I$17/$I$25*D25</f>
        <v>1917.7446808510638</v>
      </c>
      <c r="E17" s="89">
        <f>$I$17/$I$25*E25</f>
        <v>174.34042553191489</v>
      </c>
      <c r="F17" s="89">
        <f>$I$17/$I$25*F25</f>
        <v>406.79432624113474</v>
      </c>
      <c r="G17" s="89">
        <f>$I$17/$I$25*G25</f>
        <v>5462.6666666666661</v>
      </c>
      <c r="H17" s="76"/>
      <c r="I17" s="77">
        <f>'1. Attiecināšana'!I33</f>
        <v>8194</v>
      </c>
      <c r="J17" s="90">
        <f t="shared" si="0"/>
        <v>58.113475177304963</v>
      </c>
      <c r="K17" s="90">
        <f t="shared" si="3"/>
        <v>4.8427895981087472</v>
      </c>
      <c r="L17" s="90">
        <f t="shared" si="1"/>
        <v>2.905673758865248E-2</v>
      </c>
    </row>
    <row r="18" spans="1:12" x14ac:dyDescent="0.25">
      <c r="A18" s="74" t="s">
        <v>77</v>
      </c>
      <c r="B18" s="54" t="s">
        <v>22</v>
      </c>
      <c r="C18" s="89">
        <f>I18/$I$25*$C$25</f>
        <v>72.34326241134751</v>
      </c>
      <c r="D18" s="89">
        <f>$I$18/$I$25*D25</f>
        <v>596.83191489361695</v>
      </c>
      <c r="E18" s="89">
        <f>$I$18/$I$25*E25</f>
        <v>54.257446808510636</v>
      </c>
      <c r="F18" s="89">
        <f>$I$18/$I$25*F25</f>
        <v>126.60070921985815</v>
      </c>
      <c r="G18" s="89">
        <f>$I$18/$I$25*G25</f>
        <v>1700.0666666666664</v>
      </c>
      <c r="H18" s="76"/>
      <c r="I18" s="77">
        <f>'1. Attiecināšana'!I34</f>
        <v>2550.1</v>
      </c>
      <c r="J18" s="90">
        <f t="shared" si="0"/>
        <v>18.085815602836878</v>
      </c>
      <c r="K18" s="90">
        <f t="shared" si="3"/>
        <v>1.5071513002364065</v>
      </c>
      <c r="L18" s="90">
        <f t="shared" si="1"/>
        <v>9.0429078014184379E-3</v>
      </c>
    </row>
    <row r="19" spans="1:12" x14ac:dyDescent="0.25">
      <c r="A19" s="74" t="s">
        <v>74</v>
      </c>
      <c r="B19" s="54" t="s">
        <v>22</v>
      </c>
      <c r="C19" s="75">
        <v>229.63</v>
      </c>
      <c r="D19" s="88">
        <f>H19/($D$27+$G$27)*$D$27</f>
        <v>369.56521739130437</v>
      </c>
      <c r="E19" s="76">
        <v>706.95</v>
      </c>
      <c r="F19" s="76">
        <v>233.86</v>
      </c>
      <c r="G19" s="88">
        <f>H19/($D$27+$G$27)*$G$27</f>
        <v>2010.4347826086957</v>
      </c>
      <c r="H19" s="76">
        <v>2380</v>
      </c>
      <c r="I19" s="77">
        <f t="shared" ref="I19:I20" si="4">SUM(C19:G19)</f>
        <v>3550.4400000000005</v>
      </c>
      <c r="J19" s="90">
        <f t="shared" si="0"/>
        <v>25.180425531914896</v>
      </c>
      <c r="K19" s="90">
        <f t="shared" si="3"/>
        <v>2.0983687943262415</v>
      </c>
      <c r="L19" s="90">
        <f t="shared" si="1"/>
        <v>1.2590212765957448E-2</v>
      </c>
    </row>
    <row r="20" spans="1:12" x14ac:dyDescent="0.25">
      <c r="A20" s="74" t="s">
        <v>75</v>
      </c>
      <c r="B20" s="54" t="s">
        <v>22</v>
      </c>
      <c r="C20" s="75">
        <v>1406.07</v>
      </c>
      <c r="D20" s="76">
        <v>2868.42</v>
      </c>
      <c r="E20" s="76">
        <v>1263.78</v>
      </c>
      <c r="F20" s="76">
        <v>1290</v>
      </c>
      <c r="G20" s="76">
        <v>8240</v>
      </c>
      <c r="H20" s="76"/>
      <c r="I20" s="77">
        <f t="shared" si="4"/>
        <v>15068.27</v>
      </c>
      <c r="J20" s="90">
        <f t="shared" si="0"/>
        <v>106.86716312056738</v>
      </c>
      <c r="K20" s="90">
        <f t="shared" si="3"/>
        <v>8.9055969267139492</v>
      </c>
      <c r="L20" s="90">
        <f t="shared" si="1"/>
        <v>5.3433581560283688E-2</v>
      </c>
    </row>
    <row r="21" spans="1:12" x14ac:dyDescent="0.25">
      <c r="A21" s="74" t="s">
        <v>66</v>
      </c>
      <c r="B21" s="54" t="s">
        <v>22</v>
      </c>
      <c r="C21" s="75">
        <v>892</v>
      </c>
      <c r="D21" s="76">
        <v>2568</v>
      </c>
      <c r="E21" s="76">
        <v>923</v>
      </c>
      <c r="F21" s="76">
        <v>1022</v>
      </c>
      <c r="G21" s="76">
        <v>5230</v>
      </c>
      <c r="H21" s="76"/>
      <c r="I21" s="77">
        <f t="shared" ref="I21:I22" si="5">SUM(C21:G21)</f>
        <v>10635</v>
      </c>
      <c r="J21" s="90">
        <f t="shared" si="0"/>
        <v>75.425531914893611</v>
      </c>
      <c r="K21" s="90">
        <f t="shared" si="3"/>
        <v>6.2854609929078009</v>
      </c>
      <c r="L21" s="90">
        <f t="shared" si="1"/>
        <v>3.7712765957446805E-2</v>
      </c>
    </row>
    <row r="22" spans="1:12" x14ac:dyDescent="0.25">
      <c r="A22" s="74" t="s">
        <v>68</v>
      </c>
      <c r="B22" s="54" t="s">
        <v>22</v>
      </c>
      <c r="C22" s="75">
        <v>2562</v>
      </c>
      <c r="D22" s="76">
        <v>4890</v>
      </c>
      <c r="E22" s="76">
        <v>1920</v>
      </c>
      <c r="F22" s="76">
        <v>1582</v>
      </c>
      <c r="G22" s="76">
        <v>99.73</v>
      </c>
      <c r="H22" s="76"/>
      <c r="I22" s="77">
        <f t="shared" si="5"/>
        <v>11053.73</v>
      </c>
      <c r="J22" s="90">
        <f t="shared" si="0"/>
        <v>78.395248226950358</v>
      </c>
      <c r="K22" s="90">
        <f t="shared" si="3"/>
        <v>6.5329373522458631</v>
      </c>
      <c r="L22" s="90">
        <f t="shared" si="1"/>
        <v>3.9197624113475181E-2</v>
      </c>
    </row>
    <row r="23" spans="1:12" x14ac:dyDescent="0.25">
      <c r="A23" s="71" t="s">
        <v>5</v>
      </c>
      <c r="B23" s="72"/>
      <c r="C23" s="83">
        <f>SUM(C7:C22)</f>
        <v>14067.788156028369</v>
      </c>
      <c r="D23" s="83">
        <f>SUM(D7:D22)</f>
        <v>57639.332395929683</v>
      </c>
      <c r="E23" s="83">
        <f>SUM(E7:E22)</f>
        <v>23500.283617021279</v>
      </c>
      <c r="F23" s="83">
        <f>SUM(F7:F22)</f>
        <v>20405.601773049646</v>
      </c>
      <c r="G23" s="83">
        <f>SUM(G7:G22)</f>
        <v>224417.01405797107</v>
      </c>
      <c r="H23" s="83"/>
      <c r="I23" s="73">
        <f>SUM(I7:I22)</f>
        <v>362638.01999999996</v>
      </c>
      <c r="J23" s="91">
        <f>SUM(J7:J22)</f>
        <v>2571.9008510638305</v>
      </c>
      <c r="K23" s="91">
        <f>SUM(K7:K22)</f>
        <v>214.32507092198577</v>
      </c>
      <c r="L23" s="91">
        <f>SUM(L7:L22)</f>
        <v>1.2859504255319152</v>
      </c>
    </row>
    <row r="24" spans="1:12" x14ac:dyDescent="0.25">
      <c r="A24" s="94" t="s">
        <v>105</v>
      </c>
      <c r="B24" s="94"/>
      <c r="C24" s="94"/>
      <c r="D24" s="94"/>
      <c r="E24" s="94"/>
      <c r="F24" s="94"/>
      <c r="G24" s="94"/>
      <c r="H24" s="94"/>
      <c r="I24" s="94"/>
      <c r="J24" s="48"/>
      <c r="K24" s="48"/>
      <c r="L24" s="48"/>
    </row>
    <row r="25" spans="1:12" x14ac:dyDescent="0.25">
      <c r="A25" s="132" t="s">
        <v>115</v>
      </c>
      <c r="B25" s="70" t="s">
        <v>23</v>
      </c>
      <c r="C25" s="70">
        <v>4</v>
      </c>
      <c r="D25" s="70">
        <v>33</v>
      </c>
      <c r="E25" s="70">
        <v>3</v>
      </c>
      <c r="F25" s="70">
        <v>7</v>
      </c>
      <c r="G25" s="70">
        <v>94</v>
      </c>
      <c r="H25" s="70"/>
      <c r="I25" s="58">
        <f>SUM(C25:G25)</f>
        <v>141</v>
      </c>
      <c r="J25" s="48"/>
      <c r="K25" s="48"/>
      <c r="L25" s="48"/>
    </row>
    <row r="26" spans="1:12" x14ac:dyDescent="0.25">
      <c r="A26" s="133" t="s">
        <v>116</v>
      </c>
      <c r="B26" s="70" t="s">
        <v>24</v>
      </c>
      <c r="C26" s="70">
        <v>2000</v>
      </c>
      <c r="D26" s="70">
        <v>2000</v>
      </c>
      <c r="E26" s="70">
        <v>2000</v>
      </c>
      <c r="F26" s="70">
        <v>2000</v>
      </c>
      <c r="G26" s="70">
        <v>2000</v>
      </c>
      <c r="H26" s="70"/>
      <c r="I26" s="59"/>
      <c r="J26" s="48"/>
      <c r="K26" s="48"/>
      <c r="L26" s="48"/>
    </row>
    <row r="27" spans="1:12" x14ac:dyDescent="0.25">
      <c r="A27" s="46" t="s">
        <v>117</v>
      </c>
      <c r="B27" s="57" t="s">
        <v>9</v>
      </c>
      <c r="C27" s="57">
        <v>103</v>
      </c>
      <c r="D27" s="57">
        <v>375</v>
      </c>
      <c r="E27" s="57">
        <v>138</v>
      </c>
      <c r="F27" s="57">
        <v>180</v>
      </c>
      <c r="G27" s="57">
        <v>2040</v>
      </c>
      <c r="H27" s="57"/>
      <c r="I27" s="59">
        <f>SUM(C27:H27)</f>
        <v>2836</v>
      </c>
      <c r="J27" s="60"/>
      <c r="K27" s="48"/>
      <c r="L27" s="48"/>
    </row>
    <row r="28" spans="1:12" x14ac:dyDescent="0.25">
      <c r="A28" s="92" t="s">
        <v>113</v>
      </c>
      <c r="B28" s="93"/>
      <c r="C28" s="93"/>
      <c r="D28" s="93"/>
      <c r="E28" s="93"/>
      <c r="F28" s="93"/>
      <c r="G28" s="93"/>
      <c r="H28" s="93"/>
      <c r="I28" s="95"/>
      <c r="J28" s="48"/>
      <c r="K28" s="48"/>
      <c r="L28" s="48"/>
    </row>
    <row r="29" spans="1:12" x14ac:dyDescent="0.25">
      <c r="A29" s="47" t="s">
        <v>25</v>
      </c>
      <c r="B29" s="55" t="s">
        <v>22</v>
      </c>
      <c r="C29" s="70">
        <f>C23</f>
        <v>14067.788156028369</v>
      </c>
      <c r="D29" s="70">
        <f>D23</f>
        <v>57639.332395929683</v>
      </c>
      <c r="E29" s="70">
        <f>E23</f>
        <v>23500.283617021279</v>
      </c>
      <c r="F29" s="70">
        <f>F23</f>
        <v>20405.601773049646</v>
      </c>
      <c r="G29" s="70">
        <f>G23</f>
        <v>224417.01405797107</v>
      </c>
      <c r="H29" s="85"/>
      <c r="I29" s="70">
        <f>SUM(C29:G29)</f>
        <v>340030.02</v>
      </c>
      <c r="J29" s="48"/>
      <c r="K29" s="48"/>
      <c r="L29" s="48"/>
    </row>
    <row r="30" spans="1:12" x14ac:dyDescent="0.25">
      <c r="A30" s="47" t="s">
        <v>26</v>
      </c>
      <c r="B30" s="55" t="s">
        <v>22</v>
      </c>
      <c r="C30" s="70">
        <f>C29/C25</f>
        <v>3516.9470390070924</v>
      </c>
      <c r="D30" s="70">
        <f t="shared" ref="D30:G30" si="6">D29/D25</f>
        <v>1746.6464362402935</v>
      </c>
      <c r="E30" s="70">
        <f t="shared" si="6"/>
        <v>7833.4278723404268</v>
      </c>
      <c r="F30" s="70">
        <f>F29/F25</f>
        <v>2915.0859675785209</v>
      </c>
      <c r="G30" s="70">
        <f t="shared" si="6"/>
        <v>2387.4150431699049</v>
      </c>
      <c r="H30" s="70"/>
      <c r="I30" s="70">
        <f>I29/I25</f>
        <v>2411.5604255319149</v>
      </c>
      <c r="J30" s="48"/>
      <c r="K30" s="48"/>
      <c r="L30" s="48"/>
    </row>
    <row r="31" spans="1:12" x14ac:dyDescent="0.25">
      <c r="A31" s="61" t="s">
        <v>27</v>
      </c>
      <c r="B31" s="62" t="s">
        <v>28</v>
      </c>
      <c r="C31" s="87">
        <f>C30/C26</f>
        <v>1.7584735195035461</v>
      </c>
      <c r="D31" s="87">
        <f t="shared" ref="D31:G31" si="7">D30/D26</f>
        <v>0.87332321812014679</v>
      </c>
      <c r="E31" s="87">
        <f t="shared" si="7"/>
        <v>3.9167139361702135</v>
      </c>
      <c r="F31" s="87">
        <f>F30/F26</f>
        <v>1.4575429837892604</v>
      </c>
      <c r="G31" s="87">
        <f t="shared" si="7"/>
        <v>1.1937075215849524</v>
      </c>
      <c r="H31" s="70"/>
      <c r="I31" s="87">
        <f>AVERAGE(C31:G31)</f>
        <v>1.8399522358336238</v>
      </c>
      <c r="J31" s="48"/>
      <c r="K31" s="48"/>
      <c r="L31" s="48"/>
    </row>
    <row r="32" spans="1:12" x14ac:dyDescent="0.25">
      <c r="A32" s="61" t="s">
        <v>29</v>
      </c>
      <c r="B32" s="63" t="s">
        <v>30</v>
      </c>
      <c r="C32" s="70">
        <f>C29/C27</f>
        <v>136.580467534256</v>
      </c>
      <c r="D32" s="70">
        <f t="shared" ref="D32:G32" si="8">D29/D27</f>
        <v>153.70488638914583</v>
      </c>
      <c r="E32" s="70">
        <f t="shared" si="8"/>
        <v>170.29191026827013</v>
      </c>
      <c r="F32" s="70">
        <f t="shared" si="8"/>
        <v>113.36445429472026</v>
      </c>
      <c r="G32" s="70">
        <f t="shared" si="8"/>
        <v>110.00834022449563</v>
      </c>
      <c r="H32" s="70"/>
      <c r="I32" s="70">
        <f t="shared" ref="I32" si="9">AVERAGE(C32:G32)</f>
        <v>136.79001174217757</v>
      </c>
      <c r="J32" s="48"/>
      <c r="K32" s="48"/>
      <c r="L32" s="48"/>
    </row>
    <row r="33" spans="1:12" x14ac:dyDescent="0.25">
      <c r="A33" s="61" t="s">
        <v>31</v>
      </c>
      <c r="B33" s="63" t="s">
        <v>30</v>
      </c>
      <c r="C33" s="86">
        <f>C32/12</f>
        <v>11.381705627854666</v>
      </c>
      <c r="D33" s="86">
        <f t="shared" ref="D33:G33" si="10">D32/12</f>
        <v>12.808740532428819</v>
      </c>
      <c r="E33" s="86">
        <f t="shared" si="10"/>
        <v>14.190992522355844</v>
      </c>
      <c r="F33" s="86">
        <f t="shared" si="10"/>
        <v>9.4470378578933545</v>
      </c>
      <c r="G33" s="86">
        <f t="shared" si="10"/>
        <v>9.1673616853746349</v>
      </c>
      <c r="H33" s="70"/>
      <c r="I33" s="87">
        <f>AVERAGE(C33:G33)</f>
        <v>11.399167645181464</v>
      </c>
      <c r="J33" s="60"/>
      <c r="K33" s="48"/>
      <c r="L33" s="48"/>
    </row>
    <row r="34" spans="1:12" s="48" customFormat="1" x14ac:dyDescent="0.25"/>
    <row r="35" spans="1:12" s="48" customFormat="1" x14ac:dyDescent="0.25"/>
    <row r="36" spans="1:12" s="48" customFormat="1" x14ac:dyDescent="0.25"/>
    <row r="37" spans="1:12" s="48" customFormat="1" x14ac:dyDescent="0.25"/>
    <row r="38" spans="1:12" s="48" customFormat="1" x14ac:dyDescent="0.25"/>
    <row r="39" spans="1:12" s="48" customFormat="1" x14ac:dyDescent="0.25"/>
    <row r="40" spans="1:12" s="48" customFormat="1" x14ac:dyDescent="0.25"/>
    <row r="41" spans="1:12" s="48" customFormat="1" x14ac:dyDescent="0.25"/>
    <row r="42" spans="1:12" s="48" customFormat="1" x14ac:dyDescent="0.25"/>
    <row r="43" spans="1:12" s="48" customFormat="1" x14ac:dyDescent="0.25"/>
    <row r="44" spans="1:12" s="48" customFormat="1" x14ac:dyDescent="0.25"/>
    <row r="45" spans="1:12" s="48" customFormat="1" x14ac:dyDescent="0.25"/>
    <row r="46" spans="1:12" s="48" customFormat="1" x14ac:dyDescent="0.25"/>
    <row r="47" spans="1:12" s="48" customFormat="1" x14ac:dyDescent="0.25"/>
    <row r="48" spans="1:12" s="48" customFormat="1" x14ac:dyDescent="0.25"/>
    <row r="49" spans="1:1" s="48" customFormat="1" x14ac:dyDescent="0.25"/>
    <row r="50" spans="1:1" s="48" customFormat="1" x14ac:dyDescent="0.25"/>
    <row r="51" spans="1:1" x14ac:dyDescent="0.25">
      <c r="A51" s="49"/>
    </row>
    <row r="52" spans="1:1" x14ac:dyDescent="0.25">
      <c r="A52" s="49"/>
    </row>
    <row r="53" spans="1:1" x14ac:dyDescent="0.25">
      <c r="A53" s="49"/>
    </row>
    <row r="54" spans="1:1" x14ac:dyDescent="0.25">
      <c r="A54" s="49"/>
    </row>
  </sheetData>
  <phoneticPr fontId="8" type="noConversion"/>
  <conditionalFormatting sqref="I25:I27">
    <cfRule type="duplicateValues" dxfId="22" priority="3"/>
  </conditionalFormatting>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topLeftCell="A4" zoomScale="125" zoomScaleNormal="125" zoomScalePageLayoutView="125" workbookViewId="0">
      <selection activeCell="I20" sqref="I20"/>
    </sheetView>
  </sheetViews>
  <sheetFormatPr defaultColWidth="8.85546875" defaultRowHeight="15" x14ac:dyDescent="0.25"/>
  <cols>
    <col min="1" max="1" width="28" style="17" customWidth="1"/>
    <col min="2" max="2" width="13.28515625" style="17" customWidth="1"/>
    <col min="3" max="3" width="8.85546875" style="17" customWidth="1"/>
    <col min="4" max="4" width="10.7109375" style="17" customWidth="1"/>
    <col min="5" max="5" width="9.7109375" style="17" customWidth="1"/>
    <col min="6" max="6" width="10.42578125" style="17" customWidth="1"/>
    <col min="7" max="7" width="7.42578125" style="15" bestFit="1" customWidth="1"/>
    <col min="8" max="8" width="11.42578125" style="15" customWidth="1"/>
    <col min="9" max="9" width="15.85546875" style="15" customWidth="1"/>
    <col min="10" max="11" width="40.42578125" style="15" customWidth="1"/>
    <col min="12" max="12" width="40.42578125" style="17" customWidth="1"/>
    <col min="13" max="16384" width="8.85546875" style="17"/>
  </cols>
  <sheetData>
    <row r="1" spans="1:9" ht="18.75" x14ac:dyDescent="0.25">
      <c r="A1" s="159" t="s">
        <v>123</v>
      </c>
      <c r="B1" s="144"/>
      <c r="C1" s="144"/>
      <c r="D1" s="144"/>
      <c r="E1" s="144"/>
      <c r="F1" s="145"/>
      <c r="G1" s="145"/>
      <c r="H1" s="144"/>
      <c r="I1" s="144"/>
    </row>
    <row r="2" spans="1:9" x14ac:dyDescent="0.25">
      <c r="B2" s="144"/>
      <c r="C2" s="144"/>
      <c r="D2" s="144"/>
      <c r="E2" s="144"/>
      <c r="F2" s="145"/>
      <c r="G2" s="145"/>
      <c r="H2" s="144"/>
      <c r="I2" s="144"/>
    </row>
    <row r="3" spans="1:9" ht="60" x14ac:dyDescent="0.25">
      <c r="A3" s="68"/>
      <c r="B3" s="50" t="s">
        <v>17</v>
      </c>
      <c r="C3" s="69" t="s">
        <v>107</v>
      </c>
      <c r="D3" s="69" t="s">
        <v>108</v>
      </c>
      <c r="E3" s="69" t="s">
        <v>109</v>
      </c>
      <c r="F3" s="69" t="s">
        <v>110</v>
      </c>
      <c r="G3" s="69" t="s">
        <v>61</v>
      </c>
      <c r="H3" s="69" t="s">
        <v>111</v>
      </c>
      <c r="I3" s="51" t="s">
        <v>125</v>
      </c>
    </row>
    <row r="4" spans="1:9" x14ac:dyDescent="0.25">
      <c r="A4" s="134" t="s">
        <v>124</v>
      </c>
      <c r="B4" s="146"/>
      <c r="C4" s="146"/>
      <c r="D4" s="146"/>
      <c r="E4" s="146"/>
      <c r="F4" s="146"/>
      <c r="G4" s="146"/>
      <c r="H4" s="146"/>
      <c r="I4" s="146"/>
    </row>
    <row r="5" spans="1:9" ht="30" x14ac:dyDescent="0.25">
      <c r="A5" s="147" t="s">
        <v>69</v>
      </c>
      <c r="B5" s="148" t="s">
        <v>13</v>
      </c>
      <c r="C5" s="149">
        <v>780</v>
      </c>
      <c r="D5" s="150">
        <v>967</v>
      </c>
      <c r="E5" s="150">
        <v>967</v>
      </c>
      <c r="F5" s="150">
        <v>780</v>
      </c>
      <c r="G5" s="150"/>
      <c r="H5" s="150"/>
      <c r="I5" s="239">
        <f>SUM(C5:H5)</f>
        <v>3494</v>
      </c>
    </row>
    <row r="6" spans="1:9" ht="30" x14ac:dyDescent="0.25">
      <c r="A6" s="147" t="s">
        <v>118</v>
      </c>
      <c r="B6" s="148" t="s">
        <v>13</v>
      </c>
      <c r="C6" s="151">
        <f>$I$6/$I$10*C10</f>
        <v>7382.6950354609926</v>
      </c>
      <c r="D6" s="151">
        <f t="shared" ref="D6:F6" si="0">$I$6/$I$10*D10</f>
        <v>60907.234042553187</v>
      </c>
      <c r="E6" s="151">
        <f t="shared" si="0"/>
        <v>5537.021276595744</v>
      </c>
      <c r="F6" s="151">
        <f t="shared" si="0"/>
        <v>12919.716312056737</v>
      </c>
      <c r="G6" s="152"/>
      <c r="H6" s="152"/>
      <c r="I6" s="225">
        <v>260240</v>
      </c>
    </row>
    <row r="7" spans="1:9" ht="30" x14ac:dyDescent="0.25">
      <c r="A7" s="147" t="str">
        <f>'1. Attiecināšana'!A43</f>
        <v>Informācijas sistēmas "E-arhīvs" amortizācija</v>
      </c>
      <c r="B7" s="148" t="s">
        <v>13</v>
      </c>
      <c r="C7" s="151">
        <f>$I$7/6*1</f>
        <v>2330</v>
      </c>
      <c r="D7" s="151">
        <f>$I$7/6*4</f>
        <v>9320</v>
      </c>
      <c r="E7" s="151">
        <f>$I$7/6*0</f>
        <v>0</v>
      </c>
      <c r="F7" s="151">
        <f t="shared" ref="F7" si="1">$I$7/6*1</f>
        <v>2330</v>
      </c>
      <c r="G7" s="147"/>
      <c r="H7" s="147"/>
      <c r="I7" s="225">
        <f>'1. Attiecināšana'!I43</f>
        <v>13980</v>
      </c>
    </row>
    <row r="8" spans="1:9" x14ac:dyDescent="0.25">
      <c r="A8" s="147" t="s">
        <v>168</v>
      </c>
      <c r="B8" s="148" t="s">
        <v>13</v>
      </c>
      <c r="C8" s="151">
        <f>'1. Attiecināšana'!C29</f>
        <v>380</v>
      </c>
      <c r="D8" s="151">
        <f>'1. Attiecināšana'!D29</f>
        <v>520</v>
      </c>
      <c r="E8" s="151">
        <f>'1. Attiecināšana'!E29</f>
        <v>380</v>
      </c>
      <c r="F8" s="151">
        <f>'1. Attiecināšana'!F29</f>
        <v>380</v>
      </c>
      <c r="G8" s="151">
        <f>'1. Attiecināšana'!G29</f>
        <v>0</v>
      </c>
      <c r="H8" s="151">
        <f>'1. Attiecināšana'!H29</f>
        <v>0</v>
      </c>
      <c r="I8" s="151">
        <f>'1. Attiecināšana'!I29</f>
        <v>1660</v>
      </c>
    </row>
    <row r="9" spans="1:9" x14ac:dyDescent="0.25">
      <c r="A9" s="94" t="s">
        <v>105</v>
      </c>
      <c r="B9" s="94"/>
      <c r="C9" s="94"/>
      <c r="D9" s="94"/>
      <c r="E9" s="94"/>
      <c r="F9" s="94"/>
      <c r="G9" s="94"/>
      <c r="H9" s="94"/>
      <c r="I9" s="94"/>
    </row>
    <row r="10" spans="1:9" x14ac:dyDescent="0.25">
      <c r="A10" s="132" t="s">
        <v>148</v>
      </c>
      <c r="B10" s="70" t="s">
        <v>112</v>
      </c>
      <c r="C10" s="142">
        <v>4</v>
      </c>
      <c r="D10" s="142">
        <v>33</v>
      </c>
      <c r="E10" s="142">
        <v>3</v>
      </c>
      <c r="F10" s="142">
        <v>7</v>
      </c>
      <c r="G10" s="142">
        <v>94</v>
      </c>
      <c r="H10" s="70"/>
      <c r="I10" s="58">
        <f>SUM(C10:G10)</f>
        <v>141</v>
      </c>
    </row>
    <row r="11" spans="1:9" x14ac:dyDescent="0.25">
      <c r="A11" s="132" t="s">
        <v>147</v>
      </c>
      <c r="B11" s="70" t="s">
        <v>112</v>
      </c>
      <c r="C11" s="142"/>
      <c r="D11" s="142"/>
      <c r="E11" s="142"/>
      <c r="F11" s="142"/>
      <c r="G11" s="142"/>
      <c r="H11" s="70"/>
      <c r="I11" s="225">
        <v>500000</v>
      </c>
    </row>
    <row r="12" spans="1:9" ht="30" x14ac:dyDescent="0.25">
      <c r="A12" s="132" t="s">
        <v>149</v>
      </c>
      <c r="B12" s="70" t="s">
        <v>112</v>
      </c>
      <c r="C12" s="142">
        <v>1</v>
      </c>
      <c r="D12" s="142">
        <v>4</v>
      </c>
      <c r="E12" s="142">
        <v>0</v>
      </c>
      <c r="F12" s="142">
        <v>1</v>
      </c>
      <c r="G12" s="142"/>
      <c r="H12" s="70"/>
      <c r="I12" s="59"/>
    </row>
    <row r="13" spans="1:9" x14ac:dyDescent="0.25">
      <c r="A13" s="132" t="s">
        <v>169</v>
      </c>
      <c r="B13" s="70" t="s">
        <v>112</v>
      </c>
      <c r="C13" s="142"/>
      <c r="D13" s="142"/>
      <c r="E13" s="142"/>
      <c r="F13" s="142"/>
      <c r="G13" s="142"/>
      <c r="H13" s="70"/>
      <c r="I13" s="225">
        <v>250000</v>
      </c>
    </row>
    <row r="14" spans="1:9" x14ac:dyDescent="0.25">
      <c r="A14" s="133" t="s">
        <v>116</v>
      </c>
      <c r="B14" s="70" t="s">
        <v>24</v>
      </c>
      <c r="C14" s="142">
        <v>2000</v>
      </c>
      <c r="D14" s="142">
        <v>2000</v>
      </c>
      <c r="E14" s="142">
        <v>2000</v>
      </c>
      <c r="F14" s="142">
        <v>2000</v>
      </c>
      <c r="G14" s="142">
        <v>2000</v>
      </c>
      <c r="H14" s="70"/>
      <c r="I14" s="59"/>
    </row>
    <row r="15" spans="1:9" x14ac:dyDescent="0.25">
      <c r="A15" s="92" t="s">
        <v>113</v>
      </c>
      <c r="B15" s="93"/>
      <c r="C15" s="93"/>
      <c r="D15" s="93"/>
      <c r="E15" s="93"/>
      <c r="F15" s="93"/>
      <c r="G15" s="93"/>
      <c r="H15" s="93"/>
      <c r="I15" s="165" t="s">
        <v>152</v>
      </c>
    </row>
    <row r="16" spans="1:9" ht="30" x14ac:dyDescent="0.25">
      <c r="A16" s="137" t="s">
        <v>126</v>
      </c>
      <c r="B16" s="156" t="s">
        <v>127</v>
      </c>
      <c r="C16" s="154"/>
      <c r="D16" s="154"/>
      <c r="E16" s="154"/>
      <c r="F16" s="154"/>
      <c r="G16" s="155"/>
      <c r="H16" s="156"/>
      <c r="I16" s="164">
        <f>I5/I11</f>
        <v>6.9880000000000003E-3</v>
      </c>
    </row>
    <row r="17" spans="1:9" x14ac:dyDescent="0.25">
      <c r="A17" s="137" t="s">
        <v>128</v>
      </c>
      <c r="B17" s="156" t="s">
        <v>28</v>
      </c>
      <c r="C17" s="154">
        <f>C6/$C$14/C10</f>
        <v>0.92283687943262405</v>
      </c>
      <c r="D17" s="154">
        <f>D6/$C$14/D10</f>
        <v>0.92283687943262405</v>
      </c>
      <c r="E17" s="154">
        <f>E6/$C$14/E10</f>
        <v>0.92283687943262394</v>
      </c>
      <c r="F17" s="154">
        <f>F6/$C$14/F10</f>
        <v>0.92283687943262405</v>
      </c>
      <c r="G17" s="157"/>
      <c r="H17" s="156"/>
      <c r="I17" s="164">
        <f t="shared" ref="I17:I18" si="2">AVERAGE(C17:F17)</f>
        <v>0.92283687943262405</v>
      </c>
    </row>
    <row r="18" spans="1:9" x14ac:dyDescent="0.25">
      <c r="A18" s="137" t="s">
        <v>150</v>
      </c>
      <c r="B18" s="156" t="s">
        <v>28</v>
      </c>
      <c r="C18" s="154">
        <f>C7/C14/C12</f>
        <v>1.165</v>
      </c>
      <c r="D18" s="154">
        <f>D7/D14/D12</f>
        <v>1.165</v>
      </c>
      <c r="E18" s="154"/>
      <c r="F18" s="154">
        <f>F7/F14/F12</f>
        <v>1.165</v>
      </c>
      <c r="G18" s="157"/>
      <c r="H18" s="156"/>
      <c r="I18" s="164">
        <f t="shared" si="2"/>
        <v>1.165</v>
      </c>
    </row>
    <row r="19" spans="1:9" x14ac:dyDescent="0.25">
      <c r="A19" s="153" t="s">
        <v>170</v>
      </c>
      <c r="B19" s="156" t="s">
        <v>171</v>
      </c>
      <c r="C19" s="154"/>
      <c r="D19" s="154"/>
      <c r="E19" s="154"/>
      <c r="F19" s="154"/>
      <c r="G19" s="157"/>
      <c r="H19" s="156"/>
      <c r="I19" s="164">
        <f>I8/250000</f>
        <v>6.6400000000000001E-3</v>
      </c>
    </row>
    <row r="20" spans="1:9" x14ac:dyDescent="0.25">
      <c r="A20" s="153"/>
      <c r="B20" s="156"/>
      <c r="C20" s="156"/>
      <c r="D20" s="156"/>
      <c r="E20" s="156"/>
      <c r="F20" s="157"/>
      <c r="G20" s="157"/>
      <c r="H20" s="156"/>
      <c r="I20" s="156"/>
    </row>
    <row r="21" spans="1:9" x14ac:dyDescent="0.25">
      <c r="A21" s="143"/>
      <c r="B21" s="144"/>
      <c r="C21" s="144"/>
      <c r="D21" s="144"/>
      <c r="E21" s="144"/>
      <c r="F21" s="145"/>
      <c r="G21" s="145"/>
      <c r="H21" s="158"/>
      <c r="I21" s="144"/>
    </row>
    <row r="22" spans="1:9" s="15" customFormat="1" x14ac:dyDescent="0.25">
      <c r="A22" s="137" t="s">
        <v>173</v>
      </c>
      <c r="B22" s="15" t="s">
        <v>174</v>
      </c>
      <c r="I22" s="240">
        <f>I6/SUM('Uzdevuma apraksts'!B7:E7)</f>
        <v>17.300890838984177</v>
      </c>
    </row>
    <row r="23" spans="1:9" s="15" customFormat="1" ht="30" x14ac:dyDescent="0.25">
      <c r="A23" s="137" t="s">
        <v>175</v>
      </c>
      <c r="B23" s="15" t="s">
        <v>174</v>
      </c>
      <c r="I23" s="240">
        <f>I7/SUM('Uzdevuma apraksts'!B7:E7)</f>
        <v>0.92939768647786203</v>
      </c>
    </row>
    <row r="24" spans="1:9" s="15" customFormat="1" x14ac:dyDescent="0.25">
      <c r="A24" s="137" t="s">
        <v>128</v>
      </c>
      <c r="B24" s="156" t="s">
        <v>28</v>
      </c>
    </row>
    <row r="25" spans="1:9" s="15" customFormat="1" x14ac:dyDescent="0.25">
      <c r="A25" s="137" t="s">
        <v>150</v>
      </c>
      <c r="B25" s="156" t="s">
        <v>28</v>
      </c>
    </row>
    <row r="26" spans="1:9" s="15" customFormat="1" x14ac:dyDescent="0.25"/>
    <row r="27" spans="1:9" s="15" customFormat="1" x14ac:dyDescent="0.25"/>
    <row r="28" spans="1:9" s="15" customFormat="1" x14ac:dyDescent="0.25"/>
    <row r="29" spans="1:9" s="15" customFormat="1" x14ac:dyDescent="0.25"/>
    <row r="30" spans="1:9" s="15" customFormat="1" x14ac:dyDescent="0.25"/>
    <row r="31" spans="1:9" s="15" customFormat="1" x14ac:dyDescent="0.25"/>
    <row r="32" spans="1:9" s="15" customFormat="1" x14ac:dyDescent="0.25"/>
    <row r="33" s="15" customFormat="1" x14ac:dyDescent="0.25"/>
    <row r="34" s="15" customFormat="1" x14ac:dyDescent="0.25"/>
    <row r="35" s="15" customFormat="1" x14ac:dyDescent="0.25"/>
    <row r="36" s="15" customFormat="1" x14ac:dyDescent="0.25"/>
    <row r="37" s="15" customFormat="1" x14ac:dyDescent="0.25"/>
    <row r="38" s="15" customFormat="1" x14ac:dyDescent="0.25"/>
    <row r="39" s="15" customFormat="1" x14ac:dyDescent="0.25"/>
    <row r="40" s="15" customFormat="1" x14ac:dyDescent="0.25"/>
    <row r="41" s="15" customFormat="1" x14ac:dyDescent="0.25"/>
    <row r="42" s="15" customFormat="1" x14ac:dyDescent="0.25"/>
    <row r="43" s="15" customFormat="1" x14ac:dyDescent="0.25"/>
    <row r="44" s="15" customFormat="1" x14ac:dyDescent="0.25"/>
    <row r="45" s="15" customFormat="1" x14ac:dyDescent="0.25"/>
    <row r="46" s="15" customFormat="1" x14ac:dyDescent="0.25"/>
    <row r="47" s="15" customFormat="1" x14ac:dyDescent="0.25"/>
    <row r="48"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row r="56" s="15" customFormat="1" x14ac:dyDescent="0.25"/>
  </sheetData>
  <phoneticPr fontId="8" type="noConversion"/>
  <conditionalFormatting sqref="I10 I12">
    <cfRule type="duplicateValues" dxfId="21" priority="2"/>
  </conditionalFormatting>
  <conditionalFormatting sqref="I14">
    <cfRule type="duplicateValues" dxfId="20" priority="1"/>
  </conditionalFormatting>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zoomScale="125" zoomScaleNormal="125" zoomScalePageLayoutView="125" workbookViewId="0">
      <selection activeCell="C13" sqref="C13"/>
    </sheetView>
  </sheetViews>
  <sheetFormatPr defaultColWidth="8.85546875" defaultRowHeight="15" x14ac:dyDescent="0.25"/>
  <cols>
    <col min="1" max="1" width="23" style="26" customWidth="1"/>
    <col min="2" max="2" width="36.28515625" style="26" customWidth="1"/>
    <col min="3" max="3" width="10.28515625" style="26" customWidth="1"/>
    <col min="4" max="4" width="8" style="26" customWidth="1"/>
    <col min="5" max="23" width="8.85546875" style="28"/>
    <col min="24" max="16384" width="8.85546875" style="29"/>
  </cols>
  <sheetData>
    <row r="1" spans="1:7" s="28" customFormat="1" x14ac:dyDescent="0.25">
      <c r="A1" s="12" t="s">
        <v>32</v>
      </c>
      <c r="B1" s="200"/>
      <c r="C1" s="200"/>
      <c r="D1" s="200"/>
    </row>
    <row r="2" spans="1:7" s="28" customFormat="1" ht="45" x14ac:dyDescent="0.25">
      <c r="A2" s="68"/>
      <c r="B2" s="50" t="s">
        <v>17</v>
      </c>
      <c r="C2" s="69" t="s">
        <v>107</v>
      </c>
      <c r="D2" s="69" t="s">
        <v>108</v>
      </c>
      <c r="E2" s="69" t="s">
        <v>109</v>
      </c>
      <c r="F2" s="69" t="s">
        <v>110</v>
      </c>
      <c r="G2" s="69" t="s">
        <v>61</v>
      </c>
    </row>
    <row r="3" spans="1:7" s="28" customFormat="1" ht="45" x14ac:dyDescent="0.25">
      <c r="A3" s="92" t="s">
        <v>33</v>
      </c>
      <c r="B3" s="92"/>
      <c r="C3" s="92"/>
      <c r="D3" s="92"/>
      <c r="E3" s="92"/>
      <c r="F3" s="92"/>
      <c r="G3" s="94"/>
    </row>
    <row r="4" spans="1:7" s="28" customFormat="1" x14ac:dyDescent="0.25">
      <c r="A4" s="147" t="s">
        <v>88</v>
      </c>
      <c r="B4" s="148" t="s">
        <v>13</v>
      </c>
      <c r="C4" s="204">
        <f>'1. Attiecināšana'!C36</f>
        <v>1628</v>
      </c>
      <c r="D4" s="204">
        <f>'1. Attiecināšana'!D36</f>
        <v>4872</v>
      </c>
      <c r="E4" s="204">
        <f>'1. Attiecināšana'!E36</f>
        <v>1872</v>
      </c>
      <c r="F4" s="204">
        <f>'1. Attiecināšana'!F36</f>
        <v>1278</v>
      </c>
      <c r="G4" s="204">
        <f>'1. Attiecināšana'!G36</f>
        <v>21.076231263383296</v>
      </c>
    </row>
    <row r="5" spans="1:7" x14ac:dyDescent="0.25">
      <c r="A5" s="147" t="s">
        <v>89</v>
      </c>
      <c r="B5" s="148" t="s">
        <v>13</v>
      </c>
      <c r="C5" s="204">
        <f>'1. Attiecināšana'!C37</f>
        <v>574</v>
      </c>
      <c r="D5" s="204">
        <f>'1. Attiecināšana'!D37</f>
        <v>2534</v>
      </c>
      <c r="E5" s="204">
        <f>'1. Attiecināšana'!E37</f>
        <v>428.34</v>
      </c>
      <c r="F5" s="204">
        <f>'1. Attiecināšana'!F37</f>
        <v>872</v>
      </c>
      <c r="G5" s="204">
        <f>'1. Attiecināšana'!G37</f>
        <v>1982</v>
      </c>
    </row>
    <row r="6" spans="1:7" x14ac:dyDescent="0.25">
      <c r="A6" s="92" t="s">
        <v>105</v>
      </c>
      <c r="B6" s="92"/>
      <c r="C6" s="92"/>
      <c r="D6" s="92"/>
      <c r="E6" s="92"/>
      <c r="F6" s="92"/>
      <c r="G6" s="92"/>
    </row>
    <row r="7" spans="1:7" ht="30" x14ac:dyDescent="0.25">
      <c r="A7" s="206" t="s">
        <v>34</v>
      </c>
      <c r="B7" s="205" t="s">
        <v>127</v>
      </c>
      <c r="C7" s="202" t="s">
        <v>35</v>
      </c>
      <c r="D7" s="202" t="s">
        <v>35</v>
      </c>
      <c r="E7" s="202" t="s">
        <v>35</v>
      </c>
      <c r="F7" s="202" t="s">
        <v>35</v>
      </c>
      <c r="G7" s="202" t="s">
        <v>35</v>
      </c>
    </row>
    <row r="8" spans="1:7" x14ac:dyDescent="0.25">
      <c r="A8" s="201" t="s">
        <v>37</v>
      </c>
      <c r="B8" s="205" t="s">
        <v>112</v>
      </c>
      <c r="C8" s="201">
        <v>500</v>
      </c>
      <c r="D8" s="201">
        <v>500</v>
      </c>
      <c r="E8" s="201">
        <v>500</v>
      </c>
      <c r="F8" s="201">
        <v>500</v>
      </c>
      <c r="G8" s="201">
        <v>500</v>
      </c>
    </row>
    <row r="9" spans="1:7" x14ac:dyDescent="0.25">
      <c r="A9" s="92" t="s">
        <v>113</v>
      </c>
      <c r="B9" s="92"/>
      <c r="C9" s="92"/>
      <c r="D9" s="92"/>
      <c r="E9" s="92"/>
      <c r="F9" s="92"/>
      <c r="G9" s="92"/>
    </row>
    <row r="10" spans="1:7" ht="30" x14ac:dyDescent="0.25">
      <c r="A10" s="203" t="s">
        <v>38</v>
      </c>
      <c r="B10" s="201" t="s">
        <v>159</v>
      </c>
      <c r="C10" s="201">
        <f>C4/C7*C8</f>
        <v>314285.71428571426</v>
      </c>
      <c r="D10" s="201">
        <f t="shared" ref="D10:G10" si="0">D4/D7*D8</f>
        <v>940540.54054054059</v>
      </c>
      <c r="E10" s="201">
        <f t="shared" si="0"/>
        <v>361389.96138996142</v>
      </c>
      <c r="F10" s="201">
        <f t="shared" si="0"/>
        <v>246718.14671814672</v>
      </c>
      <c r="G10" s="201">
        <f t="shared" si="0"/>
        <v>4068.7705141666593</v>
      </c>
    </row>
    <row r="11" spans="1:7" x14ac:dyDescent="0.25">
      <c r="A11" s="201" t="s">
        <v>160</v>
      </c>
      <c r="B11" s="201" t="s">
        <v>161</v>
      </c>
      <c r="C11" s="207">
        <f>C4/C10</f>
        <v>5.1800000000000006E-3</v>
      </c>
      <c r="D11" s="207">
        <f t="shared" ref="D11:G11" si="1">D4/D10</f>
        <v>5.1799999999999997E-3</v>
      </c>
      <c r="E11" s="207">
        <f t="shared" si="1"/>
        <v>5.1799999999999997E-3</v>
      </c>
      <c r="F11" s="207">
        <f t="shared" si="1"/>
        <v>5.1799999999999997E-3</v>
      </c>
      <c r="G11" s="207">
        <f t="shared" si="1"/>
        <v>5.1799999999999997E-3</v>
      </c>
    </row>
    <row r="12" spans="1:7" ht="30" x14ac:dyDescent="0.25">
      <c r="A12" s="201" t="s">
        <v>162</v>
      </c>
      <c r="B12" s="201" t="s">
        <v>161</v>
      </c>
      <c r="C12" s="208">
        <f>SUM(C5:F5)/SUM(C10:F10)</f>
        <v>2.3663420932642488E-3</v>
      </c>
      <c r="D12" s="201"/>
      <c r="E12" s="201"/>
      <c r="F12" s="201"/>
      <c r="G12" s="201"/>
    </row>
    <row r="13" spans="1:7" x14ac:dyDescent="0.25">
      <c r="C13" s="209">
        <f>SUM(C11:C12)</f>
        <v>7.5463420932642498E-3</v>
      </c>
    </row>
  </sheetData>
  <phoneticPr fontId="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opLeftCell="A11" zoomScale="125" zoomScaleNormal="125" zoomScalePageLayoutView="125" workbookViewId="0">
      <selection activeCell="I41" sqref="I41"/>
    </sheetView>
  </sheetViews>
  <sheetFormatPr defaultColWidth="8.85546875" defaultRowHeight="15" x14ac:dyDescent="0.25"/>
  <cols>
    <col min="1" max="1" width="27" style="17" customWidth="1"/>
    <col min="2" max="2" width="13.28515625" style="17" customWidth="1"/>
    <col min="3" max="9" width="8.85546875" style="17"/>
    <col min="10" max="10" width="14.42578125" style="17" customWidth="1"/>
    <col min="11" max="16384" width="8.85546875" style="17"/>
  </cols>
  <sheetData>
    <row r="1" spans="1:12" x14ac:dyDescent="0.25">
      <c r="A1" s="211" t="s">
        <v>64</v>
      </c>
    </row>
    <row r="3" spans="1:12" ht="45" x14ac:dyDescent="0.25">
      <c r="A3" s="212" t="s">
        <v>59</v>
      </c>
      <c r="B3" s="213" t="s">
        <v>92</v>
      </c>
      <c r="C3" s="214" t="s">
        <v>107</v>
      </c>
      <c r="D3" s="214" t="s">
        <v>108</v>
      </c>
      <c r="E3" s="214" t="s">
        <v>109</v>
      </c>
      <c r="F3" s="214" t="s">
        <v>110</v>
      </c>
      <c r="G3" s="214" t="s">
        <v>61</v>
      </c>
      <c r="H3" s="215" t="s">
        <v>111</v>
      </c>
      <c r="I3" s="215" t="s">
        <v>5</v>
      </c>
      <c r="J3" s="215" t="s">
        <v>164</v>
      </c>
    </row>
    <row r="4" spans="1:12" x14ac:dyDescent="0.25">
      <c r="A4" s="147" t="s">
        <v>76</v>
      </c>
      <c r="B4" s="148"/>
      <c r="C4" s="148"/>
      <c r="D4" s="148"/>
      <c r="E4" s="148"/>
      <c r="F4" s="148"/>
      <c r="G4" s="148"/>
      <c r="H4" s="148"/>
      <c r="I4" s="223"/>
      <c r="J4" s="216"/>
      <c r="L4" s="237"/>
    </row>
    <row r="5" spans="1:12" x14ac:dyDescent="0.25">
      <c r="A5" s="217" t="s">
        <v>100</v>
      </c>
      <c r="B5" s="108"/>
      <c r="C5" s="222">
        <v>10920</v>
      </c>
      <c r="D5" s="222">
        <v>13280</v>
      </c>
      <c r="E5" s="222">
        <v>10840</v>
      </c>
      <c r="F5" s="222">
        <v>11458</v>
      </c>
      <c r="G5" s="222"/>
      <c r="H5" s="222"/>
      <c r="I5" s="223">
        <f t="shared" ref="I5" si="0">SUM(C5:H5)</f>
        <v>46498</v>
      </c>
      <c r="J5" s="218">
        <f>I5</f>
        <v>46498</v>
      </c>
      <c r="L5" s="237"/>
    </row>
    <row r="6" spans="1:12" x14ac:dyDescent="0.25">
      <c r="A6" s="217" t="s">
        <v>101</v>
      </c>
      <c r="B6" s="148"/>
      <c r="C6" s="222"/>
      <c r="D6" s="222"/>
      <c r="E6" s="222"/>
      <c r="F6" s="222"/>
      <c r="G6" s="222">
        <v>853980</v>
      </c>
      <c r="H6" s="222"/>
      <c r="I6" s="223">
        <v>853980</v>
      </c>
      <c r="J6" s="218">
        <f>I6</f>
        <v>853980</v>
      </c>
      <c r="L6" s="219"/>
    </row>
    <row r="7" spans="1:12" x14ac:dyDescent="0.25">
      <c r="A7" s="147" t="s">
        <v>55</v>
      </c>
      <c r="B7" s="148"/>
      <c r="C7" s="222"/>
      <c r="D7" s="222"/>
      <c r="E7" s="222"/>
      <c r="F7" s="222"/>
      <c r="G7" s="222"/>
      <c r="H7" s="222"/>
      <c r="I7" s="223"/>
      <c r="J7" s="218"/>
      <c r="L7" s="219"/>
    </row>
    <row r="8" spans="1:12" x14ac:dyDescent="0.25">
      <c r="A8" s="217" t="s">
        <v>100</v>
      </c>
      <c r="B8" s="108"/>
      <c r="C8" s="222">
        <f>'1. Attiecināšana'!C15</f>
        <v>2576.0279999999998</v>
      </c>
      <c r="D8" s="222">
        <f>'1. Attiecināšana'!D15</f>
        <v>3132.752</v>
      </c>
      <c r="E8" s="222">
        <f>'1. Attiecināšana'!E15</f>
        <v>2557.1559999999999</v>
      </c>
      <c r="F8" s="222">
        <f>'1. Attiecināšana'!F15</f>
        <v>2702.9422</v>
      </c>
      <c r="G8" s="222">
        <f>'1. Attiecināšana'!G15</f>
        <v>0</v>
      </c>
      <c r="H8" s="222"/>
      <c r="I8" s="223">
        <f t="shared" ref="I8" si="1">SUM(C8:H8)</f>
        <v>10968.878199999999</v>
      </c>
      <c r="J8" s="218">
        <f>I8</f>
        <v>10968.878199999999</v>
      </c>
      <c r="L8" s="219"/>
    </row>
    <row r="9" spans="1:12" x14ac:dyDescent="0.25">
      <c r="A9" s="217" t="s">
        <v>101</v>
      </c>
      <c r="B9" s="148"/>
      <c r="C9" s="204">
        <f>'1. Attiecināšana'!C16</f>
        <v>0</v>
      </c>
      <c r="D9" s="204">
        <v>0</v>
      </c>
      <c r="E9" s="204">
        <v>0</v>
      </c>
      <c r="F9" s="204">
        <v>0</v>
      </c>
      <c r="G9" s="204">
        <v>201453.88200000001</v>
      </c>
      <c r="H9" s="152"/>
      <c r="I9" s="223">
        <v>201453.88200000001</v>
      </c>
      <c r="J9" s="218">
        <f>I9</f>
        <v>201453.88200000001</v>
      </c>
      <c r="L9" s="237"/>
    </row>
    <row r="10" spans="1:12" ht="30" x14ac:dyDescent="0.25">
      <c r="A10" s="224" t="s">
        <v>56</v>
      </c>
      <c r="B10" s="220"/>
      <c r="C10" s="221">
        <v>688</v>
      </c>
      <c r="D10" s="222">
        <v>744</v>
      </c>
      <c r="E10" s="222">
        <v>628</v>
      </c>
      <c r="F10" s="222">
        <v>430</v>
      </c>
      <c r="G10" s="222">
        <v>928</v>
      </c>
      <c r="H10" s="222"/>
      <c r="I10" s="223">
        <v>3418</v>
      </c>
      <c r="J10" s="218">
        <f>I10</f>
        <v>3418</v>
      </c>
    </row>
    <row r="11" spans="1:12" x14ac:dyDescent="0.25">
      <c r="A11" s="224" t="s">
        <v>60</v>
      </c>
      <c r="B11" s="148"/>
      <c r="C11" s="204"/>
      <c r="D11" s="152"/>
      <c r="E11" s="152"/>
      <c r="F11" s="152"/>
      <c r="G11" s="152">
        <v>5620</v>
      </c>
      <c r="H11" s="152"/>
      <c r="I11" s="223">
        <v>5620</v>
      </c>
      <c r="J11" s="218">
        <f>I11</f>
        <v>5620</v>
      </c>
    </row>
    <row r="12" spans="1:12" ht="30" x14ac:dyDescent="0.25">
      <c r="A12" s="224" t="s">
        <v>103</v>
      </c>
      <c r="B12" s="148"/>
      <c r="C12" s="204"/>
      <c r="D12" s="152"/>
      <c r="E12" s="152"/>
      <c r="F12" s="152"/>
      <c r="G12" s="152">
        <v>10204</v>
      </c>
      <c r="H12" s="152"/>
      <c r="I12" s="223">
        <v>10204</v>
      </c>
      <c r="J12" s="218">
        <f>I12</f>
        <v>10204</v>
      </c>
    </row>
    <row r="13" spans="1:12" x14ac:dyDescent="0.25">
      <c r="A13" s="147" t="s">
        <v>91</v>
      </c>
      <c r="B13" s="148"/>
      <c r="C13" s="204">
        <v>764</v>
      </c>
      <c r="D13" s="152"/>
      <c r="E13" s="152">
        <v>5383</v>
      </c>
      <c r="F13" s="152">
        <v>3403</v>
      </c>
      <c r="G13" s="152"/>
      <c r="H13" s="152">
        <v>62005</v>
      </c>
      <c r="I13" s="223">
        <v>71555</v>
      </c>
      <c r="J13" s="218">
        <f>'3. Darba vieta'!G7</f>
        <v>52376.894409937886</v>
      </c>
    </row>
    <row r="14" spans="1:12" x14ac:dyDescent="0.25">
      <c r="A14" s="147" t="s">
        <v>79</v>
      </c>
      <c r="B14" s="148"/>
      <c r="C14" s="204">
        <v>854</v>
      </c>
      <c r="D14" s="152"/>
      <c r="E14" s="152">
        <v>5128</v>
      </c>
      <c r="F14" s="152">
        <v>4108</v>
      </c>
      <c r="G14" s="152"/>
      <c r="H14" s="152">
        <v>141435</v>
      </c>
      <c r="I14" s="223">
        <v>151525</v>
      </c>
      <c r="J14" s="218">
        <f>'3. Darba vieta'!G8</f>
        <v>119473.04347826088</v>
      </c>
    </row>
    <row r="15" spans="1:12" x14ac:dyDescent="0.25">
      <c r="A15" s="147" t="s">
        <v>65</v>
      </c>
      <c r="B15" s="148"/>
      <c r="C15" s="204">
        <v>1250</v>
      </c>
      <c r="D15" s="152"/>
      <c r="E15" s="152">
        <v>1535</v>
      </c>
      <c r="F15" s="152">
        <v>1620</v>
      </c>
      <c r="G15" s="152"/>
      <c r="H15" s="152">
        <v>3280</v>
      </c>
      <c r="I15" s="223">
        <v>7685</v>
      </c>
      <c r="J15" s="218">
        <f>'3. Darba vieta'!G9</f>
        <v>2770.6832298136646</v>
      </c>
    </row>
    <row r="16" spans="1:12" x14ac:dyDescent="0.25">
      <c r="A16" s="147" t="s">
        <v>80</v>
      </c>
      <c r="B16" s="148"/>
      <c r="C16" s="204">
        <v>29.83</v>
      </c>
      <c r="D16" s="152"/>
      <c r="E16" s="152">
        <v>69.36</v>
      </c>
      <c r="F16" s="152">
        <v>41.29</v>
      </c>
      <c r="G16" s="152"/>
      <c r="H16" s="152">
        <v>242</v>
      </c>
      <c r="I16" s="223">
        <v>382.48</v>
      </c>
      <c r="J16" s="218">
        <f>'3. Darba vieta'!G10</f>
        <v>204.42236024844721</v>
      </c>
    </row>
    <row r="17" spans="1:10" x14ac:dyDescent="0.25">
      <c r="A17" s="147" t="s">
        <v>81</v>
      </c>
      <c r="B17" s="148"/>
      <c r="C17" s="204">
        <v>430</v>
      </c>
      <c r="D17" s="152"/>
      <c r="E17" s="152">
        <v>620</v>
      </c>
      <c r="F17" s="152">
        <v>424</v>
      </c>
      <c r="G17" s="152"/>
      <c r="H17" s="152">
        <v>3528</v>
      </c>
      <c r="I17" s="223">
        <f t="shared" ref="I17" si="2">SUM(C17:H17)</f>
        <v>5002</v>
      </c>
      <c r="J17" s="218">
        <f>'3. Darba vieta'!G11</f>
        <v>2980.1739130434785</v>
      </c>
    </row>
    <row r="18" spans="1:10" x14ac:dyDescent="0.25">
      <c r="A18" s="224" t="s">
        <v>71</v>
      </c>
      <c r="B18" s="53"/>
      <c r="C18" s="226"/>
      <c r="D18" s="227"/>
      <c r="E18" s="227"/>
      <c r="F18" s="227"/>
      <c r="G18" s="227">
        <v>1254</v>
      </c>
      <c r="H18" s="227"/>
      <c r="I18" s="228">
        <v>1254</v>
      </c>
      <c r="J18" s="218">
        <f>I18</f>
        <v>1254</v>
      </c>
    </row>
    <row r="19" spans="1:10" ht="30" x14ac:dyDescent="0.25">
      <c r="A19" s="224" t="s">
        <v>67</v>
      </c>
      <c r="B19" s="53"/>
      <c r="C19" s="226">
        <v>2834</v>
      </c>
      <c r="D19" s="227">
        <v>5209</v>
      </c>
      <c r="E19" s="227">
        <v>2986</v>
      </c>
      <c r="F19" s="227">
        <v>2518</v>
      </c>
      <c r="G19" s="227">
        <v>3102</v>
      </c>
      <c r="H19" s="227"/>
      <c r="I19" s="228">
        <v>16649</v>
      </c>
      <c r="J19" s="218">
        <f>G19</f>
        <v>3102</v>
      </c>
    </row>
    <row r="20" spans="1:10" x14ac:dyDescent="0.25">
      <c r="A20" s="118" t="s">
        <v>82</v>
      </c>
      <c r="B20" s="121"/>
      <c r="C20" s="122">
        <v>2309</v>
      </c>
      <c r="D20" s="123">
        <v>2478</v>
      </c>
      <c r="E20" s="123">
        <v>1782</v>
      </c>
      <c r="F20" s="123">
        <v>2187</v>
      </c>
      <c r="G20" s="123">
        <v>2202</v>
      </c>
      <c r="H20" s="123"/>
      <c r="I20" s="124">
        <f>SUM(C20:H20)</f>
        <v>10958</v>
      </c>
      <c r="J20" s="242">
        <f>I20</f>
        <v>10958</v>
      </c>
    </row>
    <row r="21" spans="1:10" ht="30" x14ac:dyDescent="0.25">
      <c r="A21" s="224" t="s">
        <v>72</v>
      </c>
      <c r="B21" s="53"/>
      <c r="C21" s="226">
        <v>1820</v>
      </c>
      <c r="D21" s="227"/>
      <c r="E21" s="227">
        <v>2218</v>
      </c>
      <c r="F21" s="227">
        <v>2420</v>
      </c>
      <c r="G21" s="227"/>
      <c r="H21" s="227">
        <v>5348</v>
      </c>
      <c r="I21" s="228">
        <v>11806</v>
      </c>
      <c r="J21" s="218">
        <f>'3. Darba vieta'!G13</f>
        <v>4517.565217391304</v>
      </c>
    </row>
    <row r="22" spans="1:10" ht="45" x14ac:dyDescent="0.25">
      <c r="A22" s="229" t="s">
        <v>85</v>
      </c>
      <c r="B22" s="230"/>
      <c r="C22" s="231" t="s">
        <v>7</v>
      </c>
      <c r="D22" s="232"/>
      <c r="E22" s="232"/>
      <c r="F22" s="232"/>
      <c r="G22" s="232"/>
      <c r="H22" s="232"/>
      <c r="I22" s="233">
        <v>12698</v>
      </c>
      <c r="J22" s="218">
        <f>'3. Darba vieta'!G14</f>
        <v>8465.3333333333339</v>
      </c>
    </row>
    <row r="23" spans="1:10" ht="45" x14ac:dyDescent="0.25">
      <c r="A23" s="229" t="s">
        <v>86</v>
      </c>
      <c r="B23" s="230" t="s">
        <v>121</v>
      </c>
      <c r="C23" s="231" t="s">
        <v>7</v>
      </c>
      <c r="D23" s="232"/>
      <c r="E23" s="232"/>
      <c r="F23" s="232"/>
      <c r="G23" s="232"/>
      <c r="H23" s="232"/>
      <c r="I23" s="233">
        <v>11676</v>
      </c>
      <c r="J23" s="218">
        <f>'3. Darba vieta'!G15</f>
        <v>7784</v>
      </c>
    </row>
    <row r="24" spans="1:10" ht="45" x14ac:dyDescent="0.25">
      <c r="A24" s="147" t="s">
        <v>119</v>
      </c>
      <c r="B24" s="148" t="s">
        <v>120</v>
      </c>
      <c r="C24" s="204"/>
      <c r="D24" s="152"/>
      <c r="E24" s="152"/>
      <c r="F24" s="152"/>
      <c r="G24" s="152"/>
      <c r="H24" s="152"/>
      <c r="I24" s="225">
        <v>22608</v>
      </c>
      <c r="J24" s="218">
        <f>'3. Darba vieta'!G16</f>
        <v>0</v>
      </c>
    </row>
    <row r="25" spans="1:10" ht="45" x14ac:dyDescent="0.25">
      <c r="A25" s="147" t="s">
        <v>73</v>
      </c>
      <c r="B25" s="148"/>
      <c r="C25" s="204"/>
      <c r="D25" s="152"/>
      <c r="E25" s="152"/>
      <c r="F25" s="152"/>
      <c r="G25" s="152"/>
      <c r="H25" s="152"/>
      <c r="I25" s="225">
        <v>8194</v>
      </c>
      <c r="J25" s="218">
        <f>'3. Darba vieta'!G17</f>
        <v>5462.6666666666661</v>
      </c>
    </row>
    <row r="26" spans="1:10" ht="30" x14ac:dyDescent="0.25">
      <c r="A26" s="147" t="s">
        <v>77</v>
      </c>
      <c r="B26" s="148"/>
      <c r="C26" s="204"/>
      <c r="D26" s="152"/>
      <c r="E26" s="152"/>
      <c r="F26" s="152"/>
      <c r="G26" s="152"/>
      <c r="H26" s="152"/>
      <c r="I26" s="225">
        <v>2550.1</v>
      </c>
      <c r="J26" s="218">
        <f>'3. Darba vieta'!G18</f>
        <v>1700.0666666666664</v>
      </c>
    </row>
    <row r="27" spans="1:10" x14ac:dyDescent="0.25">
      <c r="A27" s="147" t="s">
        <v>74</v>
      </c>
      <c r="B27" s="148"/>
      <c r="C27" s="204">
        <v>229.63</v>
      </c>
      <c r="D27" s="152"/>
      <c r="E27" s="152">
        <v>706.95</v>
      </c>
      <c r="F27" s="152">
        <v>233.86</v>
      </c>
      <c r="G27" s="152"/>
      <c r="H27" s="152">
        <v>2380</v>
      </c>
      <c r="I27" s="223">
        <v>3550.44</v>
      </c>
      <c r="J27" s="218">
        <f>'3. Darba vieta'!G19</f>
        <v>2010.4347826086957</v>
      </c>
    </row>
    <row r="28" spans="1:10" x14ac:dyDescent="0.25">
      <c r="A28" s="102" t="s">
        <v>88</v>
      </c>
      <c r="B28" s="148"/>
      <c r="C28" s="204"/>
      <c r="D28" s="152"/>
      <c r="E28" s="152"/>
      <c r="F28" s="152"/>
      <c r="G28" s="152"/>
      <c r="H28" s="110">
        <v>21.076231263383296</v>
      </c>
      <c r="I28" s="223"/>
      <c r="J28" s="218">
        <f>H28</f>
        <v>21.076231263383296</v>
      </c>
    </row>
    <row r="29" spans="1:10" x14ac:dyDescent="0.25">
      <c r="A29" s="102" t="s">
        <v>89</v>
      </c>
      <c r="B29" s="148"/>
      <c r="C29" s="204"/>
      <c r="D29" s="152"/>
      <c r="E29" s="152"/>
      <c r="F29" s="152"/>
      <c r="G29" s="152"/>
      <c r="H29" s="110">
        <v>1982</v>
      </c>
      <c r="I29" s="223"/>
      <c r="J29" s="218">
        <f>H29</f>
        <v>1982</v>
      </c>
    </row>
    <row r="30" spans="1:10" x14ac:dyDescent="0.25">
      <c r="A30" s="147" t="s">
        <v>70</v>
      </c>
      <c r="B30" s="148"/>
      <c r="C30" s="204"/>
      <c r="D30" s="152"/>
      <c r="E30" s="152"/>
      <c r="F30" s="152"/>
      <c r="G30" s="152">
        <v>925</v>
      </c>
      <c r="H30" s="152"/>
      <c r="I30" s="223">
        <v>925</v>
      </c>
      <c r="J30" s="218">
        <f>I30</f>
        <v>925</v>
      </c>
    </row>
    <row r="31" spans="1:10" x14ac:dyDescent="0.25">
      <c r="A31" s="147" t="s">
        <v>78</v>
      </c>
      <c r="B31" s="148"/>
      <c r="C31" s="204"/>
      <c r="D31" s="152"/>
      <c r="E31" s="152"/>
      <c r="F31" s="152"/>
      <c r="G31" s="152">
        <v>1620</v>
      </c>
      <c r="H31" s="152"/>
      <c r="I31" s="223">
        <v>1620</v>
      </c>
      <c r="J31" s="218">
        <f>I31</f>
        <v>1620</v>
      </c>
    </row>
    <row r="32" spans="1:10" x14ac:dyDescent="0.25">
      <c r="A32" s="147" t="s">
        <v>90</v>
      </c>
      <c r="B32" s="148"/>
      <c r="C32" s="204"/>
      <c r="D32" s="152"/>
      <c r="E32" s="152"/>
      <c r="F32" s="152"/>
      <c r="G32" s="152">
        <v>11250.5</v>
      </c>
      <c r="H32" s="152"/>
      <c r="I32" s="223">
        <v>11250.5</v>
      </c>
      <c r="J32" s="218">
        <f>I32</f>
        <v>11250.5</v>
      </c>
    </row>
    <row r="33" spans="1:10" x14ac:dyDescent="0.25">
      <c r="A33" s="147" t="s">
        <v>75</v>
      </c>
      <c r="B33" s="148"/>
      <c r="C33" s="204">
        <v>1406.07</v>
      </c>
      <c r="D33" s="152">
        <v>2868.42</v>
      </c>
      <c r="E33" s="152">
        <v>1263.78</v>
      </c>
      <c r="F33" s="152">
        <v>1290</v>
      </c>
      <c r="G33" s="152">
        <v>8240</v>
      </c>
      <c r="H33" s="152"/>
      <c r="I33" s="223">
        <v>15068.27</v>
      </c>
      <c r="J33" s="218">
        <f>'3. Darba vieta'!G20</f>
        <v>8240</v>
      </c>
    </row>
    <row r="34" spans="1:10" x14ac:dyDescent="0.25">
      <c r="A34" s="147" t="s">
        <v>66</v>
      </c>
      <c r="B34" s="148"/>
      <c r="C34" s="204">
        <v>892</v>
      </c>
      <c r="D34" s="152">
        <v>2568</v>
      </c>
      <c r="E34" s="152">
        <v>923</v>
      </c>
      <c r="F34" s="152">
        <v>1022</v>
      </c>
      <c r="G34" s="152">
        <v>5230</v>
      </c>
      <c r="H34" s="152"/>
      <c r="I34" s="223">
        <v>10635</v>
      </c>
      <c r="J34" s="218">
        <f>'3. Darba vieta'!G21</f>
        <v>5230</v>
      </c>
    </row>
    <row r="35" spans="1:10" ht="30" x14ac:dyDescent="0.25">
      <c r="A35" s="147" t="s">
        <v>68</v>
      </c>
      <c r="B35" s="148"/>
      <c r="C35" s="204">
        <v>2562</v>
      </c>
      <c r="D35" s="152">
        <v>4890</v>
      </c>
      <c r="E35" s="152">
        <v>1920</v>
      </c>
      <c r="F35" s="152">
        <v>1582</v>
      </c>
      <c r="G35" s="152">
        <v>99.73</v>
      </c>
      <c r="H35" s="152"/>
      <c r="I35" s="223">
        <v>11053.73</v>
      </c>
      <c r="J35" s="218">
        <f>'3. Darba vieta'!G22</f>
        <v>99.73</v>
      </c>
    </row>
    <row r="36" spans="1:10" x14ac:dyDescent="0.25">
      <c r="J36" s="238">
        <f>SUM(J5:J35)</f>
        <v>1384570.3504892343</v>
      </c>
    </row>
    <row r="37" spans="1:10" x14ac:dyDescent="0.25">
      <c r="I37" s="234" t="s">
        <v>165</v>
      </c>
      <c r="J37" s="241">
        <f>J36/250000</f>
        <v>5.5382814019569375</v>
      </c>
    </row>
  </sheetData>
  <phoneticPr fontId="8" type="noConversion"/>
  <pageMargins left="0.7" right="0.7" top="0.75" bottom="0.75" header="0.3" footer="0.3"/>
  <pageSetup paperSize="9"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tabSelected="1" topLeftCell="D1" zoomScale="80" zoomScaleNormal="80" zoomScalePageLayoutView="125" workbookViewId="0">
      <selection activeCell="Y6" sqref="Y6"/>
    </sheetView>
  </sheetViews>
  <sheetFormatPr defaultColWidth="8.85546875" defaultRowHeight="15" x14ac:dyDescent="0.25"/>
  <cols>
    <col min="1" max="1" width="4.42578125" style="6" customWidth="1"/>
    <col min="2" max="2" width="19.140625" style="6" customWidth="1"/>
    <col min="3" max="3" width="38.7109375" style="6" customWidth="1"/>
    <col min="4" max="4" width="12.7109375" style="6" customWidth="1"/>
    <col min="5" max="5" width="11.42578125" style="6" customWidth="1"/>
    <col min="6" max="6" width="6" style="6" customWidth="1"/>
    <col min="7" max="7" width="8.28515625" style="6" customWidth="1"/>
    <col min="8" max="8" width="12" style="6" customWidth="1"/>
    <col min="9" max="9" width="5.42578125" style="6" customWidth="1"/>
    <col min="10" max="10" width="5.7109375" style="6" customWidth="1"/>
    <col min="11" max="12" width="6.42578125" style="6" customWidth="1"/>
    <col min="13" max="13" width="10" style="6" customWidth="1"/>
    <col min="14" max="14" width="6.28515625" customWidth="1"/>
    <col min="15" max="15" width="11.28515625" style="6" customWidth="1"/>
    <col min="16" max="16" width="7.85546875" style="6" customWidth="1"/>
    <col min="17" max="17" width="7.42578125" style="6" customWidth="1"/>
    <col min="18" max="18" width="14.28515625" style="6" customWidth="1"/>
    <col min="19" max="19" width="13.42578125" style="6" customWidth="1"/>
    <col min="20" max="20" width="10.85546875" style="6" customWidth="1"/>
    <col min="21" max="22" width="11.140625" style="6" customWidth="1"/>
    <col min="23" max="23" width="8.85546875" style="6" customWidth="1"/>
    <col min="24" max="25" width="11" style="6" bestFit="1" customWidth="1"/>
    <col min="26" max="16384" width="8.85546875" style="6"/>
  </cols>
  <sheetData>
    <row r="1" spans="1:28" ht="18.75" x14ac:dyDescent="0.3">
      <c r="A1" s="141" t="s">
        <v>142</v>
      </c>
      <c r="B1" s="5"/>
      <c r="C1" s="5"/>
      <c r="D1" s="5"/>
      <c r="E1" s="2"/>
      <c r="F1" s="2"/>
      <c r="G1" s="2"/>
      <c r="H1" s="5"/>
      <c r="I1" s="5"/>
      <c r="J1" s="5"/>
      <c r="K1" s="5"/>
      <c r="L1" s="5"/>
      <c r="M1" s="5"/>
      <c r="N1" s="2"/>
      <c r="O1" s="5"/>
      <c r="P1" s="5"/>
      <c r="Q1" s="5"/>
      <c r="R1" s="5"/>
      <c r="S1" s="5"/>
      <c r="T1" s="5"/>
      <c r="U1" s="5"/>
      <c r="V1" s="5"/>
      <c r="W1" s="5"/>
      <c r="X1" s="5"/>
      <c r="Y1" s="5"/>
      <c r="Z1" s="5"/>
      <c r="AA1" s="5"/>
      <c r="AB1" s="5"/>
    </row>
    <row r="2" spans="1:28" x14ac:dyDescent="0.25">
      <c r="A2" s="266" t="s">
        <v>129</v>
      </c>
      <c r="B2" s="266"/>
      <c r="C2" s="266"/>
      <c r="D2" s="267"/>
      <c r="E2" s="277" t="s">
        <v>97</v>
      </c>
      <c r="F2" s="278"/>
      <c r="G2" s="278"/>
      <c r="H2" s="278"/>
      <c r="I2" s="278"/>
      <c r="J2" s="278"/>
      <c r="K2" s="278"/>
      <c r="L2" s="278"/>
      <c r="M2" s="279"/>
      <c r="N2" s="11"/>
      <c r="O2" s="271" t="s">
        <v>39</v>
      </c>
      <c r="P2" s="271"/>
      <c r="Q2" s="271"/>
      <c r="R2" s="271"/>
      <c r="S2" s="271"/>
      <c r="T2" s="271"/>
      <c r="U2" s="277"/>
      <c r="V2" s="278"/>
      <c r="W2" s="279"/>
      <c r="X2" s="280"/>
      <c r="Y2" s="267"/>
      <c r="Z2" s="5"/>
      <c r="AA2" s="5"/>
      <c r="AB2" s="5"/>
    </row>
    <row r="3" spans="1:28" x14ac:dyDescent="0.25">
      <c r="A3" s="268"/>
      <c r="B3" s="268"/>
      <c r="C3" s="268"/>
      <c r="D3" s="269"/>
      <c r="E3" s="272" t="s">
        <v>40</v>
      </c>
      <c r="F3" s="273"/>
      <c r="G3" s="274"/>
      <c r="H3" s="170"/>
      <c r="I3" s="170" t="s">
        <v>63</v>
      </c>
      <c r="J3" s="170"/>
      <c r="K3" s="171"/>
      <c r="L3" s="171"/>
      <c r="M3" s="170"/>
      <c r="N3" s="11"/>
      <c r="O3" s="275" t="s">
        <v>40</v>
      </c>
      <c r="P3" s="275"/>
      <c r="Q3" s="275"/>
      <c r="R3" s="194"/>
      <c r="S3" s="194" t="s">
        <v>63</v>
      </c>
      <c r="T3" s="194"/>
      <c r="U3" s="139"/>
      <c r="V3" s="139"/>
      <c r="W3" s="138"/>
      <c r="X3" s="281"/>
      <c r="Y3" s="282"/>
      <c r="Z3" s="5"/>
      <c r="AA3" s="5"/>
      <c r="AB3" s="5"/>
    </row>
    <row r="4" spans="1:28" ht="29.1" customHeight="1" x14ac:dyDescent="0.25">
      <c r="A4" s="254" t="s">
        <v>42</v>
      </c>
      <c r="B4" s="255" t="s">
        <v>43</v>
      </c>
      <c r="C4" s="255" t="s">
        <v>44</v>
      </c>
      <c r="D4" s="162" t="s">
        <v>45</v>
      </c>
      <c r="E4" s="199" t="s">
        <v>10</v>
      </c>
      <c r="F4" s="194" t="s">
        <v>12</v>
      </c>
      <c r="G4" s="194" t="s">
        <v>11</v>
      </c>
      <c r="H4" s="194" t="s">
        <v>41</v>
      </c>
      <c r="I4" s="194" t="s">
        <v>151</v>
      </c>
      <c r="J4" s="194" t="s">
        <v>146</v>
      </c>
      <c r="K4" s="199" t="s">
        <v>145</v>
      </c>
      <c r="L4" s="199" t="s">
        <v>167</v>
      </c>
      <c r="M4" s="194" t="s">
        <v>8</v>
      </c>
      <c r="N4" s="11"/>
      <c r="O4" s="172" t="s">
        <v>10</v>
      </c>
      <c r="P4" s="173" t="s">
        <v>12</v>
      </c>
      <c r="Q4" s="173" t="s">
        <v>11</v>
      </c>
      <c r="R4" s="173" t="s">
        <v>41</v>
      </c>
      <c r="S4" s="173" t="s">
        <v>151</v>
      </c>
      <c r="T4" s="173" t="s">
        <v>146</v>
      </c>
      <c r="U4" s="163" t="s">
        <v>145</v>
      </c>
      <c r="V4" s="163" t="s">
        <v>167</v>
      </c>
      <c r="W4" s="160" t="s">
        <v>8</v>
      </c>
      <c r="X4" s="189" t="s">
        <v>155</v>
      </c>
      <c r="Y4" s="189" t="s">
        <v>64</v>
      </c>
      <c r="Z4" s="5"/>
      <c r="AA4" s="5"/>
      <c r="AB4" s="5"/>
    </row>
    <row r="5" spans="1:28" ht="15.95" customHeight="1" x14ac:dyDescent="0.25">
      <c r="A5" s="252"/>
      <c r="B5" s="253"/>
      <c r="C5" s="253"/>
      <c r="D5" s="162"/>
      <c r="E5" s="172"/>
      <c r="F5" s="173"/>
      <c r="G5" s="173"/>
      <c r="H5" s="173"/>
      <c r="I5" s="173"/>
      <c r="J5" s="173"/>
      <c r="K5" s="173"/>
      <c r="L5" s="173"/>
      <c r="M5" s="173"/>
      <c r="N5" s="11" t="s">
        <v>156</v>
      </c>
      <c r="O5" s="195">
        <f>'2. Stundas likmes'!E18</f>
        <v>5.5549017103448275</v>
      </c>
      <c r="P5" s="196">
        <f>'2. Stundas likmes'!F18</f>
        <v>8.220279875000001</v>
      </c>
      <c r="Q5" s="196">
        <f>'2. Stundas likmes'!D18</f>
        <v>3.8238745999999999</v>
      </c>
      <c r="R5" s="196">
        <f>'3. Darba vieta'!I31</f>
        <v>1.8399522358336238</v>
      </c>
      <c r="S5" s="197">
        <f>'4. IT rīki'!I16</f>
        <v>6.9880000000000003E-3</v>
      </c>
      <c r="T5" s="197">
        <f>'4. IT rīki'!I17</f>
        <v>0.92283687943262405</v>
      </c>
      <c r="U5" s="167">
        <f>'4. IT rīki'!I18</f>
        <v>1.165</v>
      </c>
      <c r="V5" s="167">
        <f>'4. IT rīki'!I19</f>
        <v>6.6400000000000001E-3</v>
      </c>
      <c r="W5" s="166">
        <f>'5. Dokuments'!C13</f>
        <v>7.5463420932642498E-3</v>
      </c>
      <c r="X5" s="138"/>
      <c r="Y5" s="138"/>
      <c r="Z5" s="5"/>
      <c r="AA5" s="5"/>
      <c r="AB5" s="5"/>
    </row>
    <row r="6" spans="1:28" x14ac:dyDescent="0.25">
      <c r="A6" s="174" t="s">
        <v>130</v>
      </c>
      <c r="B6" s="174"/>
      <c r="C6" s="175"/>
      <c r="D6" s="175"/>
      <c r="E6" s="276">
        <v>20</v>
      </c>
      <c r="F6" s="276"/>
      <c r="G6" s="276"/>
      <c r="H6" s="176"/>
      <c r="I6" s="176"/>
      <c r="J6" s="176"/>
      <c r="K6" s="174"/>
      <c r="L6" s="174"/>
      <c r="M6" s="174"/>
      <c r="N6" s="11"/>
      <c r="O6" s="198"/>
      <c r="P6" s="198"/>
      <c r="Q6" s="198"/>
      <c r="R6" s="182"/>
      <c r="S6" s="176"/>
      <c r="T6" s="176"/>
      <c r="U6" s="140"/>
      <c r="V6" s="140"/>
      <c r="W6" s="140"/>
      <c r="X6" s="188">
        <f>X7+X11</f>
        <v>3.0142464248813292</v>
      </c>
      <c r="Y6" s="188">
        <f>E6/SUM(E6+E15+E26)*Y28</f>
        <v>1.3845703504892344</v>
      </c>
      <c r="Z6" s="5"/>
      <c r="AA6" s="5"/>
      <c r="AB6" s="5"/>
    </row>
    <row r="7" spans="1:28" ht="30" customHeight="1" x14ac:dyDescent="0.25">
      <c r="A7" s="177"/>
      <c r="B7" s="256" t="s">
        <v>46</v>
      </c>
      <c r="C7" s="243"/>
      <c r="D7" s="178"/>
      <c r="E7" s="178"/>
      <c r="F7" s="178"/>
      <c r="G7" s="178"/>
      <c r="H7" s="178"/>
      <c r="I7" s="178"/>
      <c r="J7" s="178"/>
      <c r="K7" s="178"/>
      <c r="L7" s="178"/>
      <c r="M7" s="178"/>
      <c r="N7" s="11"/>
      <c r="O7" s="9"/>
      <c r="P7" s="9"/>
      <c r="Q7" s="9"/>
      <c r="R7" s="9"/>
      <c r="S7" s="9"/>
      <c r="T7" s="9"/>
      <c r="U7" s="7"/>
      <c r="V7" s="7"/>
      <c r="W7" s="9"/>
      <c r="X7" s="247">
        <f>SUM(X8:X10)</f>
        <v>1.7747827671849206</v>
      </c>
      <c r="Y7" s="9"/>
      <c r="Z7" s="5"/>
      <c r="AA7" s="5"/>
      <c r="AB7" s="5"/>
    </row>
    <row r="8" spans="1:28" x14ac:dyDescent="0.25">
      <c r="A8" s="177"/>
      <c r="B8" s="244"/>
      <c r="C8" s="244" t="s">
        <v>154</v>
      </c>
      <c r="D8" s="169"/>
      <c r="E8" s="169"/>
      <c r="F8" s="169"/>
      <c r="G8" s="169"/>
      <c r="H8" s="169"/>
      <c r="I8" s="169">
        <v>1</v>
      </c>
      <c r="J8" s="169">
        <f>SUM(E8:G8)</f>
        <v>0</v>
      </c>
      <c r="K8" s="169"/>
      <c r="L8" s="169">
        <v>1</v>
      </c>
      <c r="M8" s="169"/>
      <c r="N8" s="161"/>
      <c r="O8" s="8">
        <f t="shared" ref="O8:Q10" si="0">E8*(O$5/60)</f>
        <v>0</v>
      </c>
      <c r="P8" s="8">
        <f t="shared" si="0"/>
        <v>0</v>
      </c>
      <c r="Q8" s="8">
        <f t="shared" si="0"/>
        <v>0</v>
      </c>
      <c r="R8" s="169"/>
      <c r="S8" s="8">
        <f>I8*S$5</f>
        <v>6.9880000000000003E-3</v>
      </c>
      <c r="T8" s="8">
        <f>J8*T$5/60</f>
        <v>0</v>
      </c>
      <c r="U8" s="8">
        <f>K8*U$5/60</f>
        <v>0</v>
      </c>
      <c r="V8" s="8">
        <f>L8*$V$5</f>
        <v>6.6400000000000001E-3</v>
      </c>
      <c r="W8" s="8">
        <f t="shared" ref="W8" si="1">M8*$W$5</f>
        <v>0</v>
      </c>
      <c r="X8" s="248">
        <f>SUM(O8:W8)</f>
        <v>1.3628000000000001E-2</v>
      </c>
      <c r="Y8" s="190"/>
      <c r="Z8" s="5"/>
      <c r="AA8" s="5"/>
      <c r="AB8" s="5"/>
    </row>
    <row r="9" spans="1:28" ht="15.95" customHeight="1" x14ac:dyDescent="0.25">
      <c r="A9" s="177"/>
      <c r="B9" s="244"/>
      <c r="C9" s="244" t="s">
        <v>131</v>
      </c>
      <c r="D9" s="179"/>
      <c r="E9" s="179"/>
      <c r="F9" s="185">
        <v>5</v>
      </c>
      <c r="G9" s="185"/>
      <c r="H9" s="185">
        <f>SUM(E9:G9)</f>
        <v>5</v>
      </c>
      <c r="I9" s="181"/>
      <c r="J9" s="169"/>
      <c r="K9" s="179"/>
      <c r="L9" s="179"/>
      <c r="M9" s="179"/>
      <c r="N9" s="11"/>
      <c r="O9" s="8">
        <f t="shared" si="0"/>
        <v>0</v>
      </c>
      <c r="P9" s="8">
        <f t="shared" si="0"/>
        <v>0.68502332291666679</v>
      </c>
      <c r="Q9" s="8">
        <f t="shared" si="0"/>
        <v>0</v>
      </c>
      <c r="R9" s="8">
        <f>H9*(R$5/60)</f>
        <v>0.15332935298613531</v>
      </c>
      <c r="S9" s="8">
        <f>I9*S$5</f>
        <v>0</v>
      </c>
      <c r="T9" s="8">
        <f t="shared" ref="T9:T14" si="2">J9*T$5/60</f>
        <v>0</v>
      </c>
      <c r="U9" s="8">
        <f t="shared" ref="U9:U14" si="3">K9*U$5/60</f>
        <v>0</v>
      </c>
      <c r="V9" s="8">
        <f t="shared" ref="V9:V14" si="4">L9*$V$5</f>
        <v>0</v>
      </c>
      <c r="W9" s="8">
        <f>M9*$W$5</f>
        <v>0</v>
      </c>
      <c r="X9" s="248">
        <f t="shared" ref="X9" si="5">SUM(O9:W9)</f>
        <v>0.83835267590280216</v>
      </c>
      <c r="Y9" s="190"/>
      <c r="Z9" s="5"/>
      <c r="AA9" s="5"/>
      <c r="AB9" s="5"/>
    </row>
    <row r="10" spans="1:28" ht="15" customHeight="1" x14ac:dyDescent="0.25">
      <c r="A10" s="177"/>
      <c r="B10" s="244"/>
      <c r="C10" s="244" t="s">
        <v>132</v>
      </c>
      <c r="D10" s="179" t="s">
        <v>47</v>
      </c>
      <c r="E10" s="179"/>
      <c r="F10" s="185">
        <v>5</v>
      </c>
      <c r="G10" s="185"/>
      <c r="H10" s="185">
        <f>SUM(E10:G10)</f>
        <v>5</v>
      </c>
      <c r="I10" s="181"/>
      <c r="J10" s="169">
        <f t="shared" ref="J10" si="6">SUM(E10:G10)</f>
        <v>5</v>
      </c>
      <c r="K10" s="179"/>
      <c r="L10" s="179"/>
      <c r="M10" s="179">
        <v>1</v>
      </c>
      <c r="N10" s="11"/>
      <c r="O10" s="8">
        <f t="shared" si="0"/>
        <v>0</v>
      </c>
      <c r="P10" s="8">
        <f t="shared" si="0"/>
        <v>0.68502332291666679</v>
      </c>
      <c r="Q10" s="8">
        <f t="shared" si="0"/>
        <v>0</v>
      </c>
      <c r="R10" s="8">
        <f>H10*(R$5/60)</f>
        <v>0.15332935298613531</v>
      </c>
      <c r="S10" s="8">
        <f>I10*S$5</f>
        <v>0</v>
      </c>
      <c r="T10" s="8">
        <f t="shared" si="2"/>
        <v>7.6903073286052004E-2</v>
      </c>
      <c r="U10" s="8">
        <f t="shared" si="3"/>
        <v>0</v>
      </c>
      <c r="V10" s="8">
        <f t="shared" si="4"/>
        <v>0</v>
      </c>
      <c r="W10" s="8">
        <f>M10*$W$5</f>
        <v>7.5463420932642498E-3</v>
      </c>
      <c r="X10" s="248">
        <f>SUM(O10:W10)</f>
        <v>0.92280209128211843</v>
      </c>
      <c r="Y10" s="190"/>
      <c r="Z10" s="5"/>
      <c r="AA10" s="5"/>
      <c r="AB10" s="5"/>
    </row>
    <row r="11" spans="1:28" x14ac:dyDescent="0.25">
      <c r="A11" s="177"/>
      <c r="B11" s="256" t="s">
        <v>48</v>
      </c>
      <c r="C11" s="243"/>
      <c r="D11" s="178"/>
      <c r="E11" s="178"/>
      <c r="F11" s="178"/>
      <c r="G11" s="178"/>
      <c r="H11" s="178"/>
      <c r="I11" s="178"/>
      <c r="J11" s="178"/>
      <c r="K11" s="178"/>
      <c r="L11" s="178"/>
      <c r="M11" s="178"/>
      <c r="N11" s="11"/>
      <c r="O11" s="9"/>
      <c r="P11" s="9"/>
      <c r="Q11" s="9"/>
      <c r="R11" s="9"/>
      <c r="S11" s="9"/>
      <c r="T11" s="9"/>
      <c r="U11" s="168"/>
      <c r="V11" s="168"/>
      <c r="W11" s="9"/>
      <c r="X11" s="249">
        <f>SUM(X12:X14)</f>
        <v>1.2394636576964084</v>
      </c>
      <c r="Y11" s="9"/>
      <c r="Z11" s="5"/>
      <c r="AA11" s="5"/>
      <c r="AB11" s="5"/>
    </row>
    <row r="12" spans="1:28" x14ac:dyDescent="0.25">
      <c r="A12" s="177"/>
      <c r="B12" s="244"/>
      <c r="C12" s="244" t="s">
        <v>154</v>
      </c>
      <c r="D12" s="169"/>
      <c r="E12" s="169"/>
      <c r="F12" s="169"/>
      <c r="G12" s="169"/>
      <c r="H12" s="169"/>
      <c r="I12" s="169">
        <v>1</v>
      </c>
      <c r="J12" s="169"/>
      <c r="K12" s="169"/>
      <c r="L12" s="169"/>
      <c r="M12" s="169"/>
      <c r="N12" s="192"/>
      <c r="O12" s="169"/>
      <c r="P12" s="169"/>
      <c r="Q12" s="169"/>
      <c r="R12" s="169"/>
      <c r="S12" s="8">
        <f>I12*S$5</f>
        <v>6.9880000000000003E-3</v>
      </c>
      <c r="T12" s="8">
        <f t="shared" si="2"/>
        <v>0</v>
      </c>
      <c r="U12" s="8">
        <f t="shared" si="3"/>
        <v>0</v>
      </c>
      <c r="V12" s="8">
        <f t="shared" si="4"/>
        <v>0</v>
      </c>
      <c r="W12" s="8">
        <f t="shared" ref="W12:W14" si="7">M12*$W$5</f>
        <v>0</v>
      </c>
      <c r="X12" s="248">
        <f t="shared" ref="X12:X14" si="8">SUM(O12:W12)</f>
        <v>6.9880000000000003E-3</v>
      </c>
      <c r="Y12" s="190"/>
      <c r="Z12" s="5"/>
      <c r="AA12" s="5"/>
      <c r="AB12" s="5"/>
    </row>
    <row r="13" spans="1:28" x14ac:dyDescent="0.25">
      <c r="A13" s="177"/>
      <c r="B13" s="184"/>
      <c r="C13" s="184" t="s">
        <v>49</v>
      </c>
      <c r="D13" s="179"/>
      <c r="E13" s="180">
        <v>5</v>
      </c>
      <c r="F13" s="180"/>
      <c r="G13" s="180"/>
      <c r="H13" s="180">
        <f t="shared" ref="H13:H14" si="9">SUM(E13:G13)</f>
        <v>5</v>
      </c>
      <c r="I13" s="179"/>
      <c r="J13" s="169"/>
      <c r="K13" s="179"/>
      <c r="L13" s="179"/>
      <c r="M13" s="179"/>
      <c r="N13" s="11"/>
      <c r="O13" s="8">
        <f t="shared" ref="O13:O14" si="10">E13*(O$5/60)</f>
        <v>0.46290847586206896</v>
      </c>
      <c r="P13" s="8">
        <f t="shared" ref="P13:P14" si="11">F13*(P$5/60)</f>
        <v>0</v>
      </c>
      <c r="Q13" s="8">
        <f t="shared" ref="Q13:Q14" si="12">G13*(Q$5/60)</f>
        <v>0</v>
      </c>
      <c r="R13" s="8">
        <f t="shared" ref="R13:R14" si="13">H13*(R$5/60)</f>
        <v>0.15332935298613531</v>
      </c>
      <c r="S13" s="8">
        <f t="shared" ref="S13:S14" si="14">I13*S$5</f>
        <v>0</v>
      </c>
      <c r="T13" s="8">
        <f t="shared" si="2"/>
        <v>0</v>
      </c>
      <c r="U13" s="8">
        <f t="shared" si="3"/>
        <v>0</v>
      </c>
      <c r="V13" s="8">
        <f t="shared" si="4"/>
        <v>0</v>
      </c>
      <c r="W13" s="8">
        <f t="shared" si="7"/>
        <v>0</v>
      </c>
      <c r="X13" s="248">
        <f t="shared" si="8"/>
        <v>0.61623782884820422</v>
      </c>
      <c r="Y13" s="190"/>
      <c r="Z13" s="5"/>
      <c r="AA13" s="5"/>
      <c r="AB13" s="5"/>
    </row>
    <row r="14" spans="1:28" ht="30" x14ac:dyDescent="0.25">
      <c r="A14" s="177"/>
      <c r="B14" s="184"/>
      <c r="C14" s="244" t="s">
        <v>133</v>
      </c>
      <c r="D14" s="179"/>
      <c r="E14" s="180">
        <v>5</v>
      </c>
      <c r="F14" s="180"/>
      <c r="G14" s="180"/>
      <c r="H14" s="180">
        <f t="shared" si="9"/>
        <v>5</v>
      </c>
      <c r="I14" s="179"/>
      <c r="J14" s="169"/>
      <c r="K14" s="179"/>
      <c r="L14" s="179"/>
      <c r="M14" s="179"/>
      <c r="N14" s="11"/>
      <c r="O14" s="8">
        <f t="shared" si="10"/>
        <v>0.46290847586206896</v>
      </c>
      <c r="P14" s="8">
        <f t="shared" si="11"/>
        <v>0</v>
      </c>
      <c r="Q14" s="8">
        <f t="shared" si="12"/>
        <v>0</v>
      </c>
      <c r="R14" s="8">
        <f t="shared" si="13"/>
        <v>0.15332935298613531</v>
      </c>
      <c r="S14" s="8">
        <f t="shared" si="14"/>
        <v>0</v>
      </c>
      <c r="T14" s="8">
        <f t="shared" si="2"/>
        <v>0</v>
      </c>
      <c r="U14" s="8">
        <f t="shared" si="3"/>
        <v>0</v>
      </c>
      <c r="V14" s="8">
        <f t="shared" si="4"/>
        <v>0</v>
      </c>
      <c r="W14" s="8">
        <f t="shared" si="7"/>
        <v>0</v>
      </c>
      <c r="X14" s="248">
        <f t="shared" si="8"/>
        <v>0.61623782884820422</v>
      </c>
      <c r="Y14" s="190"/>
      <c r="Z14" s="5"/>
      <c r="AA14" s="5"/>
      <c r="AB14" s="5"/>
    </row>
    <row r="15" spans="1:28" x14ac:dyDescent="0.25">
      <c r="A15" s="174" t="s">
        <v>134</v>
      </c>
      <c r="B15" s="245"/>
      <c r="C15" s="246"/>
      <c r="D15" s="175"/>
      <c r="E15" s="270">
        <v>55</v>
      </c>
      <c r="F15" s="270"/>
      <c r="G15" s="270"/>
      <c r="H15" s="182"/>
      <c r="I15" s="176"/>
      <c r="J15" s="176"/>
      <c r="K15" s="174"/>
      <c r="L15" s="174"/>
      <c r="M15" s="174"/>
      <c r="N15" s="11"/>
      <c r="O15" s="198"/>
      <c r="P15" s="198"/>
      <c r="Q15" s="198"/>
      <c r="R15" s="182"/>
      <c r="S15" s="176"/>
      <c r="T15" s="176"/>
      <c r="U15" s="140"/>
      <c r="V15" s="140"/>
      <c r="W15" s="140"/>
      <c r="X15" s="250">
        <f>X16+X22</f>
        <v>8.632103418084963</v>
      </c>
      <c r="Y15" s="188">
        <f>E15/SUM(E6+E15+E26)*Y28</f>
        <v>3.8075684638453944</v>
      </c>
      <c r="Z15" s="5"/>
      <c r="AA15" s="5"/>
      <c r="AB15" s="5"/>
    </row>
    <row r="16" spans="1:28" x14ac:dyDescent="0.25">
      <c r="A16" s="177"/>
      <c r="B16" s="256" t="s">
        <v>50</v>
      </c>
      <c r="C16" s="243"/>
      <c r="D16" s="178"/>
      <c r="E16" s="183"/>
      <c r="F16" s="183"/>
      <c r="G16" s="183"/>
      <c r="H16" s="183"/>
      <c r="I16" s="178"/>
      <c r="J16" s="178"/>
      <c r="K16" s="178"/>
      <c r="L16" s="178"/>
      <c r="M16" s="178"/>
      <c r="N16" s="11"/>
      <c r="O16" s="9"/>
      <c r="P16" s="9"/>
      <c r="Q16" s="9"/>
      <c r="R16" s="9"/>
      <c r="S16" s="9"/>
      <c r="T16" s="9"/>
      <c r="U16" s="9"/>
      <c r="V16" s="7"/>
      <c r="W16" s="7"/>
      <c r="X16" s="251">
        <f>SUM(X17:X21)</f>
        <v>6.9450769691738383</v>
      </c>
      <c r="Y16" s="7"/>
      <c r="Z16" s="5"/>
      <c r="AA16" s="5"/>
      <c r="AB16" s="5"/>
    </row>
    <row r="17" spans="1:28" ht="30" x14ac:dyDescent="0.25">
      <c r="A17" s="177"/>
      <c r="B17" s="184"/>
      <c r="C17" s="244" t="s">
        <v>135</v>
      </c>
      <c r="D17" s="169"/>
      <c r="E17" s="180"/>
      <c r="F17" s="185">
        <v>20</v>
      </c>
      <c r="G17" s="185"/>
      <c r="H17" s="185">
        <f t="shared" ref="H17:H21" si="15">SUM(E17:G17)</f>
        <v>20</v>
      </c>
      <c r="I17" s="179"/>
      <c r="J17" s="169"/>
      <c r="K17" s="179"/>
      <c r="L17" s="179"/>
      <c r="M17" s="179"/>
      <c r="N17" s="11"/>
      <c r="O17" s="8">
        <f t="shared" ref="O17:O21" si="16">E17*(O$5/60)</f>
        <v>0</v>
      </c>
      <c r="P17" s="8">
        <f>F17*(P$5/60)</f>
        <v>2.7400932916666672</v>
      </c>
      <c r="Q17" s="8">
        <f t="shared" ref="Q17:Q21" si="17">G17*(Q$5/60)</f>
        <v>0</v>
      </c>
      <c r="R17" s="8">
        <f t="shared" ref="R17:R21" si="18">H17*(R$5/60)</f>
        <v>0.61331741194454126</v>
      </c>
      <c r="S17" s="8">
        <f t="shared" ref="S17:S21" si="19">I17*S$5</f>
        <v>0</v>
      </c>
      <c r="T17" s="8">
        <f t="shared" ref="T17:U21" si="20">J17*T$5/60</f>
        <v>0</v>
      </c>
      <c r="U17" s="8">
        <f t="shared" si="20"/>
        <v>0</v>
      </c>
      <c r="V17" s="8">
        <f t="shared" ref="V17:V21" si="21">L17*$V$5</f>
        <v>0</v>
      </c>
      <c r="W17" s="8">
        <f t="shared" ref="W17:W21" si="22">M17*$W$5</f>
        <v>0</v>
      </c>
      <c r="X17" s="248">
        <f t="shared" ref="X17:X21" si="23">SUM(O17:W17)</f>
        <v>3.3534107036112086</v>
      </c>
      <c r="Y17" s="190"/>
      <c r="Z17" s="5"/>
      <c r="AA17" s="5"/>
      <c r="AB17" s="5"/>
    </row>
    <row r="18" spans="1:28" x14ac:dyDescent="0.25">
      <c r="A18" s="177"/>
      <c r="B18" s="184"/>
      <c r="C18" s="244" t="s">
        <v>51</v>
      </c>
      <c r="D18" s="169"/>
      <c r="E18" s="180"/>
      <c r="F18" s="185">
        <v>5</v>
      </c>
      <c r="G18" s="185"/>
      <c r="H18" s="185">
        <f t="shared" si="15"/>
        <v>5</v>
      </c>
      <c r="I18" s="179"/>
      <c r="J18" s="169">
        <f t="shared" ref="J18:J20" si="24">SUM(E18:G18)</f>
        <v>5</v>
      </c>
      <c r="K18" s="179"/>
      <c r="L18" s="179"/>
      <c r="M18" s="179"/>
      <c r="N18" s="11"/>
      <c r="O18" s="8">
        <f t="shared" si="16"/>
        <v>0</v>
      </c>
      <c r="P18" s="8">
        <f>F18*(P$5/60)</f>
        <v>0.68502332291666679</v>
      </c>
      <c r="Q18" s="8">
        <f t="shared" si="17"/>
        <v>0</v>
      </c>
      <c r="R18" s="8">
        <f t="shared" si="18"/>
        <v>0.15332935298613531</v>
      </c>
      <c r="S18" s="8">
        <f t="shared" si="19"/>
        <v>0</v>
      </c>
      <c r="T18" s="8">
        <f t="shared" si="20"/>
        <v>7.6903073286052004E-2</v>
      </c>
      <c r="U18" s="8">
        <f t="shared" si="20"/>
        <v>0</v>
      </c>
      <c r="V18" s="8">
        <f t="shared" si="21"/>
        <v>0</v>
      </c>
      <c r="W18" s="8">
        <f t="shared" si="22"/>
        <v>0</v>
      </c>
      <c r="X18" s="248">
        <f t="shared" si="23"/>
        <v>0.91525574918885422</v>
      </c>
      <c r="Y18" s="190"/>
      <c r="Z18" s="5"/>
      <c r="AA18" s="5"/>
      <c r="AB18" s="5"/>
    </row>
    <row r="19" spans="1:28" x14ac:dyDescent="0.25">
      <c r="A19" s="177"/>
      <c r="B19" s="184"/>
      <c r="C19" s="184" t="s">
        <v>52</v>
      </c>
      <c r="D19" s="179" t="s">
        <v>53</v>
      </c>
      <c r="E19" s="180"/>
      <c r="F19" s="185">
        <v>5</v>
      </c>
      <c r="G19" s="185"/>
      <c r="H19" s="185">
        <f t="shared" si="15"/>
        <v>5</v>
      </c>
      <c r="I19" s="179"/>
      <c r="J19" s="169">
        <f t="shared" si="24"/>
        <v>5</v>
      </c>
      <c r="K19" s="179"/>
      <c r="L19" s="179"/>
      <c r="M19" s="179">
        <v>1</v>
      </c>
      <c r="N19" s="11"/>
      <c r="O19" s="8">
        <f t="shared" si="16"/>
        <v>0</v>
      </c>
      <c r="P19" s="8">
        <f>F19*(P$5/60)</f>
        <v>0.68502332291666679</v>
      </c>
      <c r="Q19" s="8">
        <f t="shared" si="17"/>
        <v>0</v>
      </c>
      <c r="R19" s="8">
        <f t="shared" si="18"/>
        <v>0.15332935298613531</v>
      </c>
      <c r="S19" s="8">
        <f t="shared" si="19"/>
        <v>0</v>
      </c>
      <c r="T19" s="8">
        <f t="shared" si="20"/>
        <v>7.6903073286052004E-2</v>
      </c>
      <c r="U19" s="8">
        <f t="shared" si="20"/>
        <v>0</v>
      </c>
      <c r="V19" s="8">
        <f t="shared" si="21"/>
        <v>0</v>
      </c>
      <c r="W19" s="8">
        <f t="shared" si="22"/>
        <v>7.5463420932642498E-3</v>
      </c>
      <c r="X19" s="248">
        <f t="shared" si="23"/>
        <v>0.92280209128211843</v>
      </c>
      <c r="Y19" s="190"/>
      <c r="Z19" s="5"/>
      <c r="AA19" s="5"/>
      <c r="AB19" s="5"/>
    </row>
    <row r="20" spans="1:28" x14ac:dyDescent="0.25">
      <c r="A20" s="177"/>
      <c r="B20" s="184"/>
      <c r="C20" s="244" t="s">
        <v>136</v>
      </c>
      <c r="D20" s="169"/>
      <c r="E20" s="180"/>
      <c r="F20" s="185">
        <v>5</v>
      </c>
      <c r="G20" s="185"/>
      <c r="H20" s="185">
        <f t="shared" si="15"/>
        <v>5</v>
      </c>
      <c r="I20" s="179"/>
      <c r="J20" s="169">
        <f t="shared" si="24"/>
        <v>5</v>
      </c>
      <c r="K20" s="179"/>
      <c r="L20" s="179"/>
      <c r="M20" s="179"/>
      <c r="N20" s="11"/>
      <c r="O20" s="8">
        <f t="shared" si="16"/>
        <v>0</v>
      </c>
      <c r="P20" s="8">
        <f t="shared" ref="P20:P21" si="25">F20*(P$5/60)</f>
        <v>0.68502332291666679</v>
      </c>
      <c r="Q20" s="8">
        <f t="shared" si="17"/>
        <v>0</v>
      </c>
      <c r="R20" s="8">
        <f t="shared" si="18"/>
        <v>0.15332935298613531</v>
      </c>
      <c r="S20" s="8">
        <f t="shared" si="19"/>
        <v>0</v>
      </c>
      <c r="T20" s="8">
        <f t="shared" si="20"/>
        <v>7.6903073286052004E-2</v>
      </c>
      <c r="U20" s="8">
        <f t="shared" si="20"/>
        <v>0</v>
      </c>
      <c r="V20" s="8">
        <f t="shared" si="21"/>
        <v>0</v>
      </c>
      <c r="W20" s="8">
        <f t="shared" si="22"/>
        <v>0</v>
      </c>
      <c r="X20" s="248">
        <f t="shared" si="23"/>
        <v>0.91525574918885422</v>
      </c>
      <c r="Y20" s="190"/>
      <c r="Z20" s="5"/>
      <c r="AA20" s="5"/>
      <c r="AB20" s="5"/>
    </row>
    <row r="21" spans="1:28" x14ac:dyDescent="0.25">
      <c r="A21" s="177"/>
      <c r="B21" s="184"/>
      <c r="C21" s="244" t="s">
        <v>137</v>
      </c>
      <c r="D21" s="169"/>
      <c r="E21" s="180"/>
      <c r="F21" s="185">
        <v>5</v>
      </c>
      <c r="G21" s="185"/>
      <c r="H21" s="185">
        <f t="shared" si="15"/>
        <v>5</v>
      </c>
      <c r="I21" s="179"/>
      <c r="J21" s="169"/>
      <c r="K21" s="179"/>
      <c r="L21" s="179"/>
      <c r="M21" s="179"/>
      <c r="N21" s="11"/>
      <c r="O21" s="8">
        <f t="shared" si="16"/>
        <v>0</v>
      </c>
      <c r="P21" s="8">
        <f t="shared" si="25"/>
        <v>0.68502332291666679</v>
      </c>
      <c r="Q21" s="8">
        <f t="shared" si="17"/>
        <v>0</v>
      </c>
      <c r="R21" s="8">
        <f t="shared" si="18"/>
        <v>0.15332935298613531</v>
      </c>
      <c r="S21" s="8">
        <f t="shared" si="19"/>
        <v>0</v>
      </c>
      <c r="T21" s="8">
        <f t="shared" si="20"/>
        <v>0</v>
      </c>
      <c r="U21" s="8">
        <f t="shared" si="20"/>
        <v>0</v>
      </c>
      <c r="V21" s="8">
        <f t="shared" si="21"/>
        <v>0</v>
      </c>
      <c r="W21" s="8">
        <f t="shared" si="22"/>
        <v>0</v>
      </c>
      <c r="X21" s="248">
        <f t="shared" si="23"/>
        <v>0.83835267590280216</v>
      </c>
      <c r="Y21" s="190"/>
      <c r="Z21" s="5"/>
      <c r="AA21" s="5"/>
      <c r="AB21" s="5"/>
    </row>
    <row r="22" spans="1:28" x14ac:dyDescent="0.25">
      <c r="A22" s="177"/>
      <c r="B22" s="256" t="s">
        <v>138</v>
      </c>
      <c r="C22" s="243"/>
      <c r="D22" s="178"/>
      <c r="E22" s="183"/>
      <c r="F22" s="183"/>
      <c r="G22" s="183"/>
      <c r="H22" s="183"/>
      <c r="I22" s="178"/>
      <c r="J22" s="178"/>
      <c r="K22" s="178"/>
      <c r="L22" s="178"/>
      <c r="M22" s="178"/>
      <c r="N22" s="11"/>
      <c r="O22" s="9"/>
      <c r="P22" s="9"/>
      <c r="Q22" s="9"/>
      <c r="R22" s="9"/>
      <c r="S22" s="9"/>
      <c r="T22" s="9"/>
      <c r="U22" s="9"/>
      <c r="V22" s="7"/>
      <c r="W22" s="7"/>
      <c r="X22" s="251">
        <f>SUM(X23:X25)</f>
        <v>1.6870264489111246</v>
      </c>
      <c r="Y22" s="7"/>
      <c r="Z22" s="5"/>
      <c r="AA22" s="5"/>
      <c r="AB22" s="5"/>
    </row>
    <row r="23" spans="1:28" x14ac:dyDescent="0.25">
      <c r="A23" s="177"/>
      <c r="B23" s="184"/>
      <c r="C23" s="184" t="s">
        <v>139</v>
      </c>
      <c r="D23" s="179"/>
      <c r="E23" s="180"/>
      <c r="F23" s="180"/>
      <c r="G23" s="185">
        <v>5</v>
      </c>
      <c r="H23" s="185">
        <f t="shared" ref="H23:H25" si="26">SUM(E23:G23)</f>
        <v>5</v>
      </c>
      <c r="I23" s="179"/>
      <c r="J23" s="169">
        <f t="shared" ref="J23" si="27">SUM(E23:G23)</f>
        <v>5</v>
      </c>
      <c r="K23" s="180">
        <v>5</v>
      </c>
      <c r="L23" s="180"/>
      <c r="M23" s="179"/>
      <c r="N23" s="11"/>
      <c r="O23" s="8">
        <f t="shared" ref="O23:O25" si="28">E23*(O$5/60)</f>
        <v>0</v>
      </c>
      <c r="P23" s="8">
        <f t="shared" ref="P23:P25" si="29">F23*(P$6/60)</f>
        <v>0</v>
      </c>
      <c r="Q23" s="8">
        <f t="shared" ref="Q23:Q25" si="30">G23*(Q$5/60)</f>
        <v>0.31865621666666666</v>
      </c>
      <c r="R23" s="8">
        <f t="shared" ref="R23:R25" si="31">H23*(R$5/60)</f>
        <v>0.15332935298613531</v>
      </c>
      <c r="S23" s="8">
        <f t="shared" ref="S23:S25" si="32">I23*S$5</f>
        <v>0</v>
      </c>
      <c r="T23" s="8">
        <f t="shared" ref="T23:U25" si="33">J23*T$5/60</f>
        <v>7.6903073286052004E-2</v>
      </c>
      <c r="U23" s="8">
        <f t="shared" si="33"/>
        <v>9.7083333333333341E-2</v>
      </c>
      <c r="V23" s="8">
        <f t="shared" ref="V23:V25" si="34">L23*$V$5</f>
        <v>0</v>
      </c>
      <c r="W23" s="8">
        <f t="shared" ref="W23:W25" si="35">M23*$W$5</f>
        <v>0</v>
      </c>
      <c r="X23" s="248">
        <f t="shared" ref="X23:X25" si="36">SUM(O23:W23)</f>
        <v>0.64597197627218728</v>
      </c>
      <c r="Y23" s="190"/>
      <c r="Z23" s="5"/>
      <c r="AA23" s="5"/>
      <c r="AB23" s="5"/>
    </row>
    <row r="24" spans="1:28" x14ac:dyDescent="0.25">
      <c r="A24" s="177"/>
      <c r="B24" s="184"/>
      <c r="C24" s="184" t="s">
        <v>140</v>
      </c>
      <c r="D24" s="179"/>
      <c r="E24" s="180"/>
      <c r="F24" s="180"/>
      <c r="G24" s="185">
        <v>5</v>
      </c>
      <c r="H24" s="185">
        <f t="shared" si="26"/>
        <v>5</v>
      </c>
      <c r="I24" s="179"/>
      <c r="J24" s="169"/>
      <c r="K24" s="179"/>
      <c r="L24" s="179"/>
      <c r="M24" s="179"/>
      <c r="N24" s="193"/>
      <c r="O24" s="8">
        <f t="shared" si="28"/>
        <v>0</v>
      </c>
      <c r="P24" s="8">
        <f t="shared" si="29"/>
        <v>0</v>
      </c>
      <c r="Q24" s="8">
        <f t="shared" si="30"/>
        <v>0.31865621666666666</v>
      </c>
      <c r="R24" s="8">
        <f t="shared" si="31"/>
        <v>0.15332935298613531</v>
      </c>
      <c r="S24" s="8">
        <f t="shared" si="32"/>
        <v>0</v>
      </c>
      <c r="T24" s="8">
        <f t="shared" si="33"/>
        <v>0</v>
      </c>
      <c r="U24" s="8">
        <f t="shared" si="33"/>
        <v>0</v>
      </c>
      <c r="V24" s="8">
        <f t="shared" si="34"/>
        <v>0</v>
      </c>
      <c r="W24" s="8">
        <f t="shared" si="35"/>
        <v>0</v>
      </c>
      <c r="X24" s="236">
        <f t="shared" si="36"/>
        <v>0.47198556965280197</v>
      </c>
      <c r="Y24" s="190"/>
      <c r="Z24" s="5"/>
      <c r="AA24" s="5"/>
      <c r="AB24" s="5"/>
    </row>
    <row r="25" spans="1:28" ht="30" x14ac:dyDescent="0.25">
      <c r="A25" s="177"/>
      <c r="B25" s="184"/>
      <c r="C25" s="184" t="s">
        <v>54</v>
      </c>
      <c r="D25" s="179"/>
      <c r="E25" s="180"/>
      <c r="F25" s="180"/>
      <c r="G25" s="185">
        <v>5</v>
      </c>
      <c r="H25" s="185">
        <f t="shared" si="26"/>
        <v>5</v>
      </c>
      <c r="I25" s="179"/>
      <c r="J25" s="169"/>
      <c r="K25" s="180">
        <v>5</v>
      </c>
      <c r="L25" s="180"/>
      <c r="M25" s="179"/>
      <c r="N25" s="11"/>
      <c r="O25" s="8">
        <f t="shared" si="28"/>
        <v>0</v>
      </c>
      <c r="P25" s="8">
        <f t="shared" si="29"/>
        <v>0</v>
      </c>
      <c r="Q25" s="8">
        <f t="shared" si="30"/>
        <v>0.31865621666666666</v>
      </c>
      <c r="R25" s="8">
        <f t="shared" si="31"/>
        <v>0.15332935298613531</v>
      </c>
      <c r="S25" s="8">
        <f t="shared" si="32"/>
        <v>0</v>
      </c>
      <c r="T25" s="8">
        <f t="shared" si="33"/>
        <v>0</v>
      </c>
      <c r="U25" s="8">
        <f t="shared" si="33"/>
        <v>9.7083333333333341E-2</v>
      </c>
      <c r="V25" s="8">
        <f t="shared" si="34"/>
        <v>0</v>
      </c>
      <c r="W25" s="8">
        <f t="shared" si="35"/>
        <v>0</v>
      </c>
      <c r="X25" s="236">
        <f t="shared" si="36"/>
        <v>0.56906890298613533</v>
      </c>
      <c r="Y25" s="190"/>
      <c r="Z25" s="5"/>
      <c r="AA25" s="5"/>
      <c r="AB25" s="5"/>
    </row>
    <row r="26" spans="1:28" x14ac:dyDescent="0.25">
      <c r="A26" s="174" t="s">
        <v>141</v>
      </c>
      <c r="B26" s="245"/>
      <c r="C26" s="246"/>
      <c r="D26" s="175"/>
      <c r="E26" s="276">
        <v>5</v>
      </c>
      <c r="F26" s="276"/>
      <c r="G26" s="276"/>
      <c r="H26" s="176"/>
      <c r="I26" s="176"/>
      <c r="J26" s="176"/>
      <c r="K26" s="174"/>
      <c r="L26" s="174"/>
      <c r="M26" s="174"/>
      <c r="N26" s="11"/>
      <c r="O26" s="198"/>
      <c r="P26" s="198"/>
      <c r="Q26" s="198"/>
      <c r="R26" s="182"/>
      <c r="S26" s="176"/>
      <c r="T26" s="176"/>
      <c r="U26" s="140"/>
      <c r="V26" s="140"/>
      <c r="W26" s="140"/>
      <c r="X26" s="188">
        <f>SUM(X27:X27)</f>
        <v>0.69314090213425628</v>
      </c>
      <c r="Y26" s="188">
        <f>E26/SUM(E6+E15+E26)*Y28</f>
        <v>0.3461425876223086</v>
      </c>
      <c r="Z26" s="5"/>
      <c r="AA26" s="5"/>
      <c r="AB26" s="5"/>
    </row>
    <row r="27" spans="1:28" x14ac:dyDescent="0.25">
      <c r="A27" s="177"/>
      <c r="B27" s="184"/>
      <c r="C27" s="184" t="s">
        <v>153</v>
      </c>
      <c r="D27" s="184"/>
      <c r="E27" s="185">
        <v>5</v>
      </c>
      <c r="F27" s="186"/>
      <c r="G27" s="186"/>
      <c r="H27" s="185">
        <f t="shared" ref="H27" si="37">SUM(E27:G27)</f>
        <v>5</v>
      </c>
      <c r="I27" s="184"/>
      <c r="J27" s="169">
        <f t="shared" ref="J27" si="38">SUM(E27:G27)</f>
        <v>5</v>
      </c>
      <c r="K27" s="184"/>
      <c r="L27" s="184"/>
      <c r="M27" s="184"/>
      <c r="N27" s="11"/>
      <c r="O27" s="8">
        <f>E27*(O$5/60)</f>
        <v>0.46290847586206896</v>
      </c>
      <c r="P27" s="8">
        <f t="shared" ref="P27" si="39">F27*(P$5/60)</f>
        <v>0</v>
      </c>
      <c r="Q27" s="8">
        <f t="shared" ref="Q27" si="40">G27*(Q$5/60)</f>
        <v>0</v>
      </c>
      <c r="R27" s="8">
        <f t="shared" ref="R27" si="41">H27*(R$5/60)</f>
        <v>0.15332935298613531</v>
      </c>
      <c r="S27" s="8">
        <f t="shared" ref="S27" si="42">I27*S$5</f>
        <v>0</v>
      </c>
      <c r="T27" s="8">
        <f>J27*T$5/60</f>
        <v>7.6903073286052004E-2</v>
      </c>
      <c r="U27" s="8">
        <f>K27*U$5/60</f>
        <v>0</v>
      </c>
      <c r="V27" s="8">
        <f t="shared" ref="V27" si="43">L27*$V$5</f>
        <v>0</v>
      </c>
      <c r="W27" s="8">
        <f t="shared" ref="W27" si="44">M27*$W$5</f>
        <v>0</v>
      </c>
      <c r="X27" s="236">
        <f t="shared" ref="X27" si="45">SUM(O27:W27)</f>
        <v>0.69314090213425628</v>
      </c>
      <c r="Y27" s="190"/>
      <c r="Z27" s="5"/>
      <c r="AA27" s="5"/>
      <c r="AB27" s="5"/>
    </row>
    <row r="28" spans="1:28" ht="18.75" x14ac:dyDescent="0.3">
      <c r="A28" s="5"/>
      <c r="B28" s="5"/>
      <c r="C28" s="5"/>
      <c r="D28" s="5"/>
      <c r="E28" s="187"/>
      <c r="F28" s="187"/>
      <c r="G28" s="187"/>
      <c r="H28" s="187"/>
      <c r="I28" s="5"/>
      <c r="J28" s="5"/>
      <c r="K28" s="5"/>
      <c r="L28" s="5"/>
      <c r="M28" s="5"/>
      <c r="N28" s="11"/>
      <c r="O28" s="259">
        <f>SUM(O8:Q27)</f>
        <v>9.1949273067528772</v>
      </c>
      <c r="P28" s="5"/>
      <c r="Q28" s="5"/>
      <c r="R28" s="259">
        <f>SUM(R8:R27)</f>
        <v>2.4532696477781646</v>
      </c>
      <c r="S28" s="259">
        <v>0.02</v>
      </c>
      <c r="T28" s="259">
        <f t="shared" ref="T28:W28" si="46">SUM(T8:T27)</f>
        <v>0.46141843971631202</v>
      </c>
      <c r="U28" s="259">
        <f t="shared" si="46"/>
        <v>0.19416666666666668</v>
      </c>
      <c r="V28" s="259">
        <f t="shared" si="46"/>
        <v>6.6400000000000001E-3</v>
      </c>
      <c r="W28" s="259">
        <f t="shared" si="46"/>
        <v>1.50926841865285E-2</v>
      </c>
      <c r="X28" s="191">
        <f>X6+X15+X26</f>
        <v>12.339490745100548</v>
      </c>
      <c r="Y28" s="191">
        <f>'6. Netiešās izmaksas'!J37</f>
        <v>5.5382814019569375</v>
      </c>
      <c r="Z28" s="191">
        <f>SUM(X28:Y28)</f>
        <v>17.877772147057485</v>
      </c>
      <c r="AA28" s="5"/>
      <c r="AB28" s="5"/>
    </row>
    <row r="29" spans="1:28" ht="18.75" x14ac:dyDescent="0.3">
      <c r="A29" s="5"/>
      <c r="B29" s="5"/>
      <c r="C29" s="258" t="s">
        <v>64</v>
      </c>
      <c r="D29" s="5"/>
      <c r="E29" s="5"/>
      <c r="F29" s="5"/>
      <c r="G29" s="5"/>
      <c r="H29" s="5"/>
      <c r="I29" s="5"/>
      <c r="J29" s="5"/>
      <c r="K29" s="5"/>
      <c r="L29" s="5"/>
      <c r="M29" s="5"/>
      <c r="N29" s="2" t="s">
        <v>177</v>
      </c>
      <c r="O29" s="259">
        <f>SUM(O13:Q14)+O27</f>
        <v>1.3887254275862069</v>
      </c>
      <c r="P29" s="5"/>
      <c r="Q29" s="5"/>
      <c r="R29" s="259">
        <f>SUM(R12:R14,R27)</f>
        <v>0.45998805895840594</v>
      </c>
      <c r="S29" s="259">
        <f t="shared" ref="S29:W29" si="47">SUM(S12:S14,S27)</f>
        <v>6.9880000000000003E-3</v>
      </c>
      <c r="T29" s="259">
        <f t="shared" si="47"/>
        <v>7.6903073286052004E-2</v>
      </c>
      <c r="U29" s="259">
        <f t="shared" si="47"/>
        <v>0</v>
      </c>
      <c r="V29" s="259">
        <f t="shared" si="47"/>
        <v>0</v>
      </c>
      <c r="W29" s="259">
        <f t="shared" si="47"/>
        <v>0</v>
      </c>
      <c r="X29" s="257">
        <f>5.5</f>
        <v>5.5</v>
      </c>
      <c r="Y29" s="5"/>
      <c r="Z29" s="5"/>
      <c r="AA29" s="5"/>
      <c r="AB29" s="5"/>
    </row>
    <row r="30" spans="1:28" ht="18.75" x14ac:dyDescent="0.3">
      <c r="A30" s="5"/>
      <c r="B30" s="5"/>
      <c r="C30" s="258" t="s">
        <v>176</v>
      </c>
      <c r="D30" s="5"/>
      <c r="E30" s="5"/>
      <c r="F30" s="5"/>
      <c r="G30" s="5"/>
      <c r="H30" s="5"/>
      <c r="I30" s="5"/>
      <c r="J30" s="5"/>
      <c r="K30" s="5"/>
      <c r="L30" s="5"/>
      <c r="M30" s="5"/>
      <c r="N30" s="2"/>
      <c r="O30" s="5"/>
      <c r="P30" s="5"/>
      <c r="Q30" s="5"/>
      <c r="R30" s="5"/>
      <c r="S30" s="5"/>
      <c r="T30" s="5"/>
      <c r="U30" s="5"/>
      <c r="V30" s="5"/>
      <c r="W30" s="5"/>
      <c r="X30" s="191">
        <f>SUM(X28:X29)</f>
        <v>17.839490745100548</v>
      </c>
      <c r="Y30" s="5"/>
      <c r="Z30" s="5"/>
      <c r="AA30" s="5"/>
      <c r="AB30" s="5"/>
    </row>
    <row r="31" spans="1:28" x14ac:dyDescent="0.25">
      <c r="A31" s="5"/>
      <c r="B31" s="5"/>
      <c r="C31" s="5"/>
      <c r="D31" s="5"/>
      <c r="E31" s="5"/>
      <c r="F31" s="5"/>
      <c r="G31" s="5"/>
      <c r="H31" s="5"/>
      <c r="I31" s="5"/>
      <c r="J31" s="5"/>
      <c r="K31" s="5"/>
      <c r="L31" s="5"/>
      <c r="M31" s="5"/>
      <c r="N31" s="2"/>
      <c r="O31" s="5"/>
      <c r="P31" s="5"/>
      <c r="Q31" s="5"/>
      <c r="R31" s="5"/>
      <c r="S31" s="5"/>
      <c r="T31" s="5"/>
      <c r="U31" s="5"/>
      <c r="V31" s="5"/>
      <c r="W31" s="5"/>
      <c r="X31" s="5"/>
      <c r="Y31" s="5"/>
      <c r="Z31" s="5"/>
      <c r="AA31" s="5"/>
      <c r="AB31" s="5"/>
    </row>
    <row r="32" spans="1:28" x14ac:dyDescent="0.25">
      <c r="A32" s="5"/>
      <c r="B32" s="5"/>
      <c r="C32" s="5"/>
      <c r="D32" s="5"/>
      <c r="E32" s="5"/>
      <c r="F32" s="5"/>
      <c r="G32" s="5"/>
      <c r="H32" s="5"/>
      <c r="I32" s="5"/>
      <c r="J32" s="5"/>
      <c r="K32" s="5"/>
      <c r="L32" s="5"/>
      <c r="M32" s="5"/>
      <c r="N32" s="2"/>
      <c r="O32" s="5"/>
      <c r="P32" s="5"/>
      <c r="Q32" s="5"/>
      <c r="R32" s="5"/>
      <c r="S32" s="5"/>
      <c r="T32" s="5"/>
      <c r="U32" s="5"/>
      <c r="V32" s="5"/>
      <c r="W32" s="5"/>
      <c r="X32" s="5"/>
      <c r="Y32" s="5"/>
      <c r="Z32" s="5"/>
      <c r="AA32" s="5"/>
      <c r="AB32" s="5"/>
    </row>
    <row r="33" spans="1:28" x14ac:dyDescent="0.25">
      <c r="A33" s="5"/>
      <c r="B33" s="5"/>
      <c r="C33" s="5"/>
      <c r="D33" s="5"/>
      <c r="E33" s="5"/>
      <c r="F33" s="5"/>
      <c r="G33" s="5"/>
      <c r="H33" s="5"/>
      <c r="I33" s="5"/>
      <c r="J33" s="5"/>
      <c r="K33" s="5"/>
      <c r="L33" s="5"/>
      <c r="M33" s="5"/>
      <c r="N33" s="2"/>
      <c r="O33" s="5"/>
      <c r="P33" s="5"/>
      <c r="Q33" s="5"/>
      <c r="R33" s="5"/>
      <c r="S33" s="5"/>
      <c r="T33" s="5"/>
      <c r="U33" s="5"/>
      <c r="V33" s="5"/>
      <c r="W33" s="5"/>
      <c r="X33" s="5"/>
      <c r="Y33" s="5"/>
      <c r="Z33" s="5"/>
      <c r="AA33" s="5"/>
      <c r="AB33" s="5"/>
    </row>
    <row r="34" spans="1:28" x14ac:dyDescent="0.25">
      <c r="A34" s="5"/>
      <c r="B34" s="5"/>
      <c r="C34" s="5"/>
      <c r="D34" s="5"/>
      <c r="E34" s="5"/>
      <c r="F34" s="5"/>
      <c r="G34" s="5"/>
      <c r="H34" s="5"/>
      <c r="I34" s="5"/>
      <c r="J34" s="5"/>
      <c r="K34" s="5"/>
      <c r="L34" s="5"/>
      <c r="M34" s="5"/>
      <c r="N34" s="2"/>
      <c r="O34" s="5"/>
      <c r="P34" s="5"/>
      <c r="Q34" s="5"/>
      <c r="R34" s="5"/>
      <c r="S34" s="5"/>
      <c r="T34" s="5"/>
      <c r="U34" s="5"/>
      <c r="V34" s="5"/>
      <c r="W34" s="5"/>
      <c r="X34" s="5"/>
      <c r="Y34" s="5"/>
      <c r="Z34" s="5"/>
      <c r="AA34" s="5"/>
    </row>
    <row r="35" spans="1:28" x14ac:dyDescent="0.25">
      <c r="A35" s="5"/>
      <c r="B35" s="5"/>
      <c r="C35" s="5"/>
      <c r="D35" s="5"/>
      <c r="E35" s="5"/>
      <c r="F35" s="5"/>
      <c r="G35" s="5"/>
      <c r="H35" s="5"/>
      <c r="I35" s="5"/>
      <c r="J35" s="5"/>
      <c r="K35" s="5"/>
      <c r="L35" s="5"/>
      <c r="M35" s="5"/>
      <c r="N35" s="2"/>
      <c r="O35" s="5"/>
      <c r="P35" s="5"/>
      <c r="Q35" s="5"/>
      <c r="R35" s="5"/>
      <c r="S35" s="5"/>
      <c r="T35" s="5"/>
      <c r="U35" s="5"/>
      <c r="V35" s="5"/>
      <c r="W35" s="5"/>
      <c r="X35" s="5"/>
      <c r="Y35" s="5"/>
      <c r="Z35" s="5"/>
      <c r="AA35" s="5"/>
    </row>
    <row r="36" spans="1:28" x14ac:dyDescent="0.25">
      <c r="A36" s="5"/>
      <c r="B36" s="5"/>
      <c r="C36" s="5"/>
      <c r="D36" s="5"/>
      <c r="E36" s="5"/>
      <c r="F36" s="5"/>
      <c r="G36" s="5"/>
      <c r="H36" s="5"/>
      <c r="I36" s="5"/>
      <c r="J36" s="5"/>
      <c r="K36" s="5"/>
      <c r="L36" s="5"/>
      <c r="M36" s="5"/>
      <c r="N36" s="2"/>
      <c r="O36" s="5"/>
      <c r="P36" s="5"/>
      <c r="Q36" s="5"/>
      <c r="R36" s="5"/>
      <c r="S36" s="5"/>
      <c r="T36" s="5"/>
      <c r="U36" s="5"/>
      <c r="V36" s="5"/>
      <c r="W36" s="5"/>
      <c r="X36" s="5"/>
      <c r="Y36" s="5"/>
      <c r="Z36" s="5"/>
      <c r="AA36" s="5"/>
    </row>
  </sheetData>
  <mergeCells count="10">
    <mergeCell ref="E26:G26"/>
    <mergeCell ref="U2:W2"/>
    <mergeCell ref="X2:Y3"/>
    <mergeCell ref="E6:G6"/>
    <mergeCell ref="E2:M2"/>
    <mergeCell ref="A2:D3"/>
    <mergeCell ref="E15:G15"/>
    <mergeCell ref="O2:T2"/>
    <mergeCell ref="E3:G3"/>
    <mergeCell ref="O3:Q3"/>
  </mergeCells>
  <phoneticPr fontId="8" type="noConversion"/>
  <conditionalFormatting sqref="O8:S27">
    <cfRule type="cellIs" dxfId="19" priority="24" operator="greaterThan">
      <formula>0</formula>
    </cfRule>
  </conditionalFormatting>
  <conditionalFormatting sqref="T8:T10">
    <cfRule type="cellIs" dxfId="18" priority="23" operator="greaterThan">
      <formula>0</formula>
    </cfRule>
  </conditionalFormatting>
  <conditionalFormatting sqref="U27">
    <cfRule type="cellIs" dxfId="17" priority="13" operator="greaterThan">
      <formula>0</formula>
    </cfRule>
  </conditionalFormatting>
  <conditionalFormatting sqref="T12:T14">
    <cfRule type="cellIs" dxfId="16" priority="21" operator="greaterThan">
      <formula>0</formula>
    </cfRule>
  </conditionalFormatting>
  <conditionalFormatting sqref="T17:T21">
    <cfRule type="cellIs" dxfId="15" priority="20" operator="greaterThan">
      <formula>0</formula>
    </cfRule>
  </conditionalFormatting>
  <conditionalFormatting sqref="T23:T25">
    <cfRule type="cellIs" dxfId="14" priority="19" operator="greaterThan">
      <formula>0</formula>
    </cfRule>
  </conditionalFormatting>
  <conditionalFormatting sqref="T27">
    <cfRule type="cellIs" dxfId="13" priority="18" operator="greaterThan">
      <formula>0</formula>
    </cfRule>
  </conditionalFormatting>
  <conditionalFormatting sqref="U8:V10">
    <cfRule type="cellIs" dxfId="12" priority="17" operator="greaterThan">
      <formula>0</formula>
    </cfRule>
  </conditionalFormatting>
  <conditionalFormatting sqref="U12:U14">
    <cfRule type="cellIs" dxfId="11" priority="16" operator="greaterThan">
      <formula>0</formula>
    </cfRule>
  </conditionalFormatting>
  <conditionalFormatting sqref="U17:U21">
    <cfRule type="cellIs" dxfId="10" priority="15" operator="greaterThan">
      <formula>0</formula>
    </cfRule>
  </conditionalFormatting>
  <conditionalFormatting sqref="U23:U25">
    <cfRule type="cellIs" dxfId="9" priority="14" operator="greaterThan">
      <formula>0</formula>
    </cfRule>
  </conditionalFormatting>
  <conditionalFormatting sqref="W27">
    <cfRule type="cellIs" dxfId="8" priority="8" operator="greaterThan">
      <formula>0</formula>
    </cfRule>
  </conditionalFormatting>
  <conditionalFormatting sqref="W8:W10">
    <cfRule type="cellIs" dxfId="7" priority="12" operator="greaterThan">
      <formula>0</formula>
    </cfRule>
  </conditionalFormatting>
  <conditionalFormatting sqref="W12:W14">
    <cfRule type="cellIs" dxfId="6" priority="11" operator="greaterThan">
      <formula>0</formula>
    </cfRule>
  </conditionalFormatting>
  <conditionalFormatting sqref="W17:W21">
    <cfRule type="cellIs" dxfId="5" priority="10" operator="greaterThan">
      <formula>0</formula>
    </cfRule>
  </conditionalFormatting>
  <conditionalFormatting sqref="W23:W25">
    <cfRule type="cellIs" dxfId="4" priority="9" operator="greaterThan">
      <formula>0</formula>
    </cfRule>
  </conditionalFormatting>
  <conditionalFormatting sqref="V12:V14">
    <cfRule type="cellIs" dxfId="3" priority="7" operator="greaterThan">
      <formula>0</formula>
    </cfRule>
  </conditionalFormatting>
  <conditionalFormatting sqref="V17:V21">
    <cfRule type="cellIs" dxfId="2" priority="6" operator="greaterThan">
      <formula>0</formula>
    </cfRule>
  </conditionalFormatting>
  <conditionalFormatting sqref="V23:V25">
    <cfRule type="cellIs" dxfId="1" priority="5" operator="greaterThan">
      <formula>0</formula>
    </cfRule>
  </conditionalFormatting>
  <conditionalFormatting sqref="V27">
    <cfRule type="cellIs" dxfId="0" priority="4" operator="greaterThan">
      <formula>0</formula>
    </cfRule>
  </conditionalFormatting>
  <pageMargins left="0.7" right="0.7" top="0.75" bottom="0.75" header="0.3" footer="0.3"/>
  <pageSetup paperSize="9"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0404878D85B54081C4B0623C723FAB" ma:contentTypeVersion="0" ma:contentTypeDescription="Create a new document." ma:contentTypeScope="" ma:versionID="ae87f41d004bfc27df516080161ffe3e">
  <xsd:schema xmlns:xsd="http://www.w3.org/2001/XMLSchema" xmlns:xs="http://www.w3.org/2001/XMLSchema" xmlns:p="http://schemas.microsoft.com/office/2006/metadata/properties" xmlns:ns2="9bc8503f-eeeb-41c6-b9fb-d53373a7ea6d" targetNamespace="http://schemas.microsoft.com/office/2006/metadata/properties" ma:root="true" ma:fieldsID="34ef20c97cba8d176c8d8b957f39e2d8" ns2:_="">
    <xsd:import namespace="9bc8503f-eeeb-41c6-b9fb-d53373a7ea6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c8503f-eeeb-41c6-b9fb-d53373a7ea6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F1D87-8623-4FEC-BBE7-8D44C8E90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c8503f-eeeb-41c6-b9fb-d53373a7e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9F5F95-EC6D-4D28-AE6C-8175C9C88ED6}">
  <ds:schemaRefs>
    <ds:schemaRef ds:uri="http://schemas.microsoft.com/sharepoint/events"/>
  </ds:schemaRefs>
</ds:datastoreItem>
</file>

<file path=customXml/itemProps3.xml><?xml version="1.0" encoding="utf-8"?>
<ds:datastoreItem xmlns:ds="http://schemas.openxmlformats.org/officeDocument/2006/customXml" ds:itemID="{B9EC03B0-BAA0-4EA2-9DE6-E2410F68D542}">
  <ds:schemaRefs>
    <ds:schemaRef ds:uri="http://schemas.microsoft.com/sharepoint/v3/contenttype/forms"/>
  </ds:schemaRefs>
</ds:datastoreItem>
</file>

<file path=customXml/itemProps4.xml><?xml version="1.0" encoding="utf-8"?>
<ds:datastoreItem xmlns:ds="http://schemas.openxmlformats.org/officeDocument/2006/customXml" ds:itemID="{458A80C9-693B-474E-A645-2A0FCCC627AE}">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9bc8503f-eeeb-41c6-b9fb-d53373a7ea6d"/>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Uzdevuma apraksts</vt:lpstr>
      <vt:lpstr>1. Attiecināšana</vt:lpstr>
      <vt:lpstr>2. Stundas likmes</vt:lpstr>
      <vt:lpstr>3. Darba vieta</vt:lpstr>
      <vt:lpstr>4. IT rīki</vt:lpstr>
      <vt:lpstr>5. Dokuments</vt:lpstr>
      <vt:lpstr>6. Netiešās izmaksas</vt:lpstr>
      <vt:lpstr>7. Pašizmaksas_aprēķins</vt:lpstr>
      <vt:lpstr>'1. Attiecināšana'!Print_Area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Dzalbe</dc:creator>
  <cp:lastModifiedBy>Maija Anspoka</cp:lastModifiedBy>
  <cp:lastPrinted>2014-07-31T06:15:59Z</cp:lastPrinted>
  <dcterms:created xsi:type="dcterms:W3CDTF">2014-07-16T13:15:10Z</dcterms:created>
  <dcterms:modified xsi:type="dcterms:W3CDTF">2014-10-01T07:31:36Z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0x010100FE0404878D85B54081C4B0623C723FAB</vt:lpwstr>
  </property>
</Properties>
</file>