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70" windowWidth="18795" windowHeight="11460" tabRatio="896" activeTab="10"/>
  </bookViews>
  <sheets>
    <sheet name="SATURS" sheetId="1" r:id="rId1"/>
    <sheet name="Titullapa" sheetId="2" r:id="rId2"/>
    <sheet name="1" sheetId="3" r:id="rId3"/>
    <sheet name="2" sheetId="4" r:id="rId4"/>
    <sheet name="3" sheetId="5" r:id="rId5"/>
    <sheet name="4" sheetId="6" r:id="rId6"/>
    <sheet name="5" sheetId="7" r:id="rId7"/>
    <sheet name="6" sheetId="8" r:id="rId8"/>
    <sheet name="7" sheetId="9" r:id="rId9"/>
    <sheet name="8" sheetId="10" r:id="rId10"/>
    <sheet name="PIELIKUMS" sheetId="11" r:id="rId11"/>
    <sheet name="PIETEIKUMS" sheetId="12" r:id="rId12"/>
  </sheets>
  <definedNames>
    <definedName name="_xlnm.Print_Area" localSheetId="2">'1'!$A$1:$H$48</definedName>
    <definedName name="_xlnm.Print_Area" localSheetId="3">'2'!$A$1:$K$79</definedName>
    <definedName name="_xlnm.Print_Area" localSheetId="4">'3'!$A$1:$N$49</definedName>
    <definedName name="_xlnm.Print_Area" localSheetId="5">'4'!$A$1:$H$63</definedName>
    <definedName name="_xlnm.Print_Area" localSheetId="6">'5'!$A$1:$K$90</definedName>
    <definedName name="_xlnm.Print_Area" localSheetId="7">'6'!$A$1:$R$80</definedName>
    <definedName name="_xlnm.Print_Area" localSheetId="8">'7'!$A$1:$R$44</definedName>
    <definedName name="_xlnm.Print_Area" localSheetId="9">'8'!$A$1:$I$28</definedName>
    <definedName name="_xlnm.Print_Area" localSheetId="10">'PIELIKUMS'!$A$1:$K$126</definedName>
    <definedName name="_xlnm.Print_Area" localSheetId="11">'PIETEIKUMS'!$B$1:$F$15</definedName>
    <definedName name="_xlnm.Print_Area" localSheetId="0">'SATURS'!$A$1:$B$27</definedName>
    <definedName name="_xlnm.Print_Area" localSheetId="1">'Titullapa'!$A$1:$I$35</definedName>
  </definedNames>
  <calcPr fullCalcOnLoad="1"/>
</workbook>
</file>

<file path=xl/comments6.xml><?xml version="1.0" encoding="utf-8"?>
<comments xmlns="http://schemas.openxmlformats.org/spreadsheetml/2006/main">
  <authors>
    <author>iveta</author>
  </authors>
  <commentList>
    <comment ref="B16" authorId="0">
      <text>
        <r>
          <rPr>
            <b/>
            <sz val="8"/>
            <rFont val="Tahoma"/>
            <family val="2"/>
          </rPr>
          <t>iveta:</t>
        </r>
        <r>
          <rPr>
            <sz val="8"/>
            <rFont val="Tahoma"/>
            <family val="2"/>
          </rPr>
          <t xml:space="preserve">
Ko te domāts rakstīt?</t>
        </r>
      </text>
    </comment>
  </commentList>
</comments>
</file>

<file path=xl/sharedStrings.xml><?xml version="1.0" encoding="utf-8"?>
<sst xmlns="http://schemas.openxmlformats.org/spreadsheetml/2006/main" count="1085" uniqueCount="673">
  <si>
    <t>4.pielikums</t>
  </si>
  <si>
    <t xml:space="preserve"> Ministru kabineta </t>
  </si>
  <si>
    <t>2012.gada 14.augusta</t>
  </si>
  <si>
    <t>noteikumiem Nr.559</t>
  </si>
  <si>
    <t>Adrese</t>
  </si>
  <si>
    <t>Adrese:</t>
  </si>
  <si>
    <t>1. Vispārīga informācija</t>
  </si>
  <si>
    <t>Ēkas identifikācija</t>
  </si>
  <si>
    <t>1.1.2.</t>
  </si>
  <si>
    <t>1.1.3.</t>
  </si>
  <si>
    <t>1.1.4.</t>
  </si>
  <si>
    <t>Ēkas kadastra numurs</t>
  </si>
  <si>
    <t>Ēkas klasifikācija</t>
  </si>
  <si>
    <r>
      <t xml:space="preserve">Ēkas daļa </t>
    </r>
    <r>
      <rPr>
        <sz val="12"/>
        <color indexed="8"/>
        <rFont val="Times New Roman"/>
        <family val="1"/>
      </rPr>
      <t>(paskaidro, ja novērtējums veikts ēkas daļai)</t>
    </r>
  </si>
  <si>
    <t>Nosaukums</t>
  </si>
  <si>
    <t>Darbības sfēra</t>
  </si>
  <si>
    <t>Produkcijas veids</t>
  </si>
  <si>
    <t>Darbinieku skaits</t>
  </si>
  <si>
    <t>Reģistrācijas numurs</t>
  </si>
  <si>
    <t>Juridiskā adrese</t>
  </si>
  <si>
    <t>Kontaktpersona</t>
  </si>
  <si>
    <t>Kontakttālrunis</t>
  </si>
  <si>
    <t>Cita informācija</t>
  </si>
  <si>
    <t>1.2.1.</t>
  </si>
  <si>
    <t>1.2.2.</t>
  </si>
  <si>
    <t>1.2.3.</t>
  </si>
  <si>
    <t>1.2.4.</t>
  </si>
  <si>
    <t>1.2.5.</t>
  </si>
  <si>
    <t>1.2.6.</t>
  </si>
  <si>
    <t>1.2.7.</t>
  </si>
  <si>
    <t>1.2.8.</t>
  </si>
  <si>
    <t>1.2.9.</t>
  </si>
  <si>
    <t>Energoauditors</t>
  </si>
  <si>
    <t>1.2.</t>
  </si>
  <si>
    <t>1.3.</t>
  </si>
  <si>
    <t>1.3.1.</t>
  </si>
  <si>
    <t>1.3.2.</t>
  </si>
  <si>
    <t>1.3.3.</t>
  </si>
  <si>
    <t>1.3.4.</t>
  </si>
  <si>
    <t>1.3.5.</t>
  </si>
  <si>
    <t>Vārds, uzvārds</t>
  </si>
  <si>
    <t>1.4.</t>
  </si>
  <si>
    <t>Ēkas apsekošanas datums</t>
  </si>
  <si>
    <t>2. Pamatinformācija par ražošanas tehnoloģisko procesu</t>
  </si>
  <si>
    <t>Darbības stundu skaits diennaktī</t>
  </si>
  <si>
    <t>Darbības diennakšu skaits nedēļā</t>
  </si>
  <si>
    <t>Darbības nedēļu skaits gadā</t>
  </si>
  <si>
    <t>Darbības mēnešu skaits gadā</t>
  </si>
  <si>
    <t>Nr.p.k.</t>
  </si>
  <si>
    <t>Ražošanas gads</t>
  </si>
  <si>
    <t>4. Ēkas norobežojošās konstrukcijas</t>
  </si>
  <si>
    <t>Nr. p.k.</t>
  </si>
  <si>
    <t>Norobežojošā konstrukcija</t>
  </si>
  <si>
    <t>Materiāls(-i)</t>
  </si>
  <si>
    <t>Temperatūru starpība starp būvkonstrukcijas siltajām un aukstajām pusēm</t>
  </si>
  <si>
    <t>Konstrukcijas siltuma zudumu koeficients</t>
  </si>
  <si>
    <t>mm</t>
  </si>
  <si>
    <t>m</t>
  </si>
  <si>
    <t>W/K</t>
  </si>
  <si>
    <r>
      <t>Ēkas norobežojošo konstrukciju siltuma zudumu koeficients H</t>
    </r>
    <r>
      <rPr>
        <vertAlign val="subscript"/>
        <sz val="12"/>
        <color indexed="8"/>
        <rFont val="Times New Roman"/>
        <family val="1"/>
      </rPr>
      <t>T</t>
    </r>
  </si>
  <si>
    <t>Laukums</t>
  </si>
  <si>
    <t>Biezums</t>
  </si>
  <si>
    <t>centralizēta siltumapgāde</t>
  </si>
  <si>
    <t>lokāla siltumapgāde</t>
  </si>
  <si>
    <t>(ir/nav)</t>
  </si>
  <si>
    <t>vienas caurules</t>
  </si>
  <si>
    <t>divu cauruļu</t>
  </si>
  <si>
    <t>sagatavošana siltummezglā</t>
  </si>
  <si>
    <t>centralizēta apgāde</t>
  </si>
  <si>
    <t>individuālā</t>
  </si>
  <si>
    <t>bez cirkulācijas</t>
  </si>
  <si>
    <t>ar cirkulāciju</t>
  </si>
  <si>
    <t>5. Ēkas tehniskās sistēmas un enerģijas sadalījums</t>
  </si>
  <si>
    <t>5.3.2.</t>
  </si>
  <si>
    <t xml:space="preserve">5.4.1. </t>
  </si>
  <si>
    <t>Apkures sistēma</t>
  </si>
  <si>
    <t xml:space="preserve">5.4.3. </t>
  </si>
  <si>
    <t xml:space="preserve">5.4.5. </t>
  </si>
  <si>
    <t xml:space="preserve">5.5.1. </t>
  </si>
  <si>
    <t xml:space="preserve">5.5.2. </t>
  </si>
  <si>
    <t>5.5.3.</t>
  </si>
  <si>
    <t>5.5.4.</t>
  </si>
  <si>
    <t xml:space="preserve"> Karstā ūdens sadales sistēmas tips</t>
  </si>
  <si>
    <t>5.5.5.</t>
  </si>
  <si>
    <t>Karstā ūdens sagatavošana</t>
  </si>
  <si>
    <t>Cauruļu izolācijas tehniskais stāvoklis</t>
  </si>
  <si>
    <t>Aukstā ūdens ieplūdes temperatūra (°C)</t>
  </si>
  <si>
    <t>Gads</t>
  </si>
  <si>
    <t>Janvāris</t>
  </si>
  <si>
    <t>Februāris</t>
  </si>
  <si>
    <t>Marts</t>
  </si>
  <si>
    <t>Aprīlis</t>
  </si>
  <si>
    <t>Maijs</t>
  </si>
  <si>
    <t>Jūnijs</t>
  </si>
  <si>
    <t>Jūlijs</t>
  </si>
  <si>
    <t>Augusts</t>
  </si>
  <si>
    <t>Septembris</t>
  </si>
  <si>
    <t>Oktobris</t>
  </si>
  <si>
    <t>Novembris</t>
  </si>
  <si>
    <t>Decembris</t>
  </si>
  <si>
    <t>Kopā</t>
  </si>
  <si>
    <t>6.3.3. Aukstā ūdens patēriņš</t>
  </si>
  <si>
    <r>
      <t>Aukstā ūdens patēriņš, m</t>
    </r>
    <r>
      <rPr>
        <vertAlign val="superscript"/>
        <sz val="12"/>
        <color indexed="8"/>
        <rFont val="Times New Roman"/>
        <family val="1"/>
      </rPr>
      <t>3</t>
    </r>
  </si>
  <si>
    <t>6.3.4. Karstā ūdens patēriņš</t>
  </si>
  <si>
    <r>
      <t>Karstā ūdens patēriņš, m</t>
    </r>
    <r>
      <rPr>
        <vertAlign val="superscript"/>
        <sz val="12"/>
        <color indexed="8"/>
        <rFont val="Times New Roman"/>
        <family val="1"/>
      </rPr>
      <t>3</t>
    </r>
  </si>
  <si>
    <t xml:space="preserve">6.3.5. Elektroenerģijas patēriņš </t>
  </si>
  <si>
    <t>Nr.p.k</t>
  </si>
  <si>
    <t>Eksperta izmantotās metodes apraksts</t>
  </si>
  <si>
    <t>3. Pamatinformācija par ēku</t>
  </si>
  <si>
    <t xml:space="preserve">Konstruktīvais risinājums </t>
  </si>
  <si>
    <t>Ekspluatācijā nodošanas gads</t>
  </si>
  <si>
    <t>3.1.1.</t>
  </si>
  <si>
    <t>3.1.2.</t>
  </si>
  <si>
    <t>Stāvi</t>
  </si>
  <si>
    <t xml:space="preserve">3.3.1. pagrabs </t>
  </si>
  <si>
    <t xml:space="preserve">3.3.2. tipveida stāvi </t>
  </si>
  <si>
    <t xml:space="preserve">3.3.3. tehniskie stāvi </t>
  </si>
  <si>
    <t>3.3.4. mansarda stāvs</t>
  </si>
  <si>
    <t xml:space="preserve">3.3.5. jumta stāvs </t>
  </si>
  <si>
    <t>(skaits)</t>
  </si>
  <si>
    <t>3.1.3.</t>
  </si>
  <si>
    <t xml:space="preserve">3.1.4. </t>
  </si>
  <si>
    <t>3.1.5.</t>
  </si>
  <si>
    <t>Ēkas ārējie izmēri (ja ēkai ir neregulāra forma, pielikumā pievieno skici)</t>
  </si>
  <si>
    <t>3.1.5.3. augstums (m)</t>
  </si>
  <si>
    <t>3.1.6.</t>
  </si>
  <si>
    <t>3.1.7.</t>
  </si>
  <si>
    <t>Iepriekš veiktie energoefektivitātes pasākumi</t>
  </si>
  <si>
    <t>1/h</t>
  </si>
  <si>
    <t>Termiskie tilti</t>
  </si>
  <si>
    <t>Saules siltuma ieguvumi</t>
  </si>
  <si>
    <t>SATURS</t>
  </si>
  <si>
    <t>PIELIKUMS</t>
  </si>
  <si>
    <t>%</t>
  </si>
  <si>
    <t>kWh</t>
  </si>
  <si>
    <t>-</t>
  </si>
  <si>
    <t>Pasākuma nosaukums</t>
  </si>
  <si>
    <t>Pamatojums un apraksts</t>
  </si>
  <si>
    <t>(vārds, uzvārds)</t>
  </si>
  <si>
    <t>(paraksts)</t>
  </si>
  <si>
    <t>(datums)</t>
  </si>
  <si>
    <t>Pirms energoefektivitātes pasākumiem</t>
  </si>
  <si>
    <t>Nominālā jauda</t>
  </si>
  <si>
    <t>Darba stundas gadā</t>
  </si>
  <si>
    <t>h</t>
  </si>
  <si>
    <t>Uzņēmuma reģistrācijas numurs*</t>
  </si>
  <si>
    <t>Siltumenerģijas piegādes sistēma</t>
  </si>
  <si>
    <t>3.1.5.1. garums (m)</t>
  </si>
  <si>
    <t>3.1.5.2. platums (m)</t>
  </si>
  <si>
    <t>6.1.1.</t>
  </si>
  <si>
    <t>6.1.2.</t>
  </si>
  <si>
    <t>6.1.4.</t>
  </si>
  <si>
    <t>6.1.3.</t>
  </si>
  <si>
    <t>6.1.5.</t>
  </si>
  <si>
    <t>6.1.7.</t>
  </si>
  <si>
    <t>6.1.8.</t>
  </si>
  <si>
    <t>6.1.9.</t>
  </si>
  <si>
    <t>Vidēji</t>
  </si>
  <si>
    <t xml:space="preserve"> - </t>
  </si>
  <si>
    <t>Ainaži</t>
  </si>
  <si>
    <t>Alūksne</t>
  </si>
  <si>
    <t>Dīzeļdegviela</t>
  </si>
  <si>
    <t>Daugavpils</t>
  </si>
  <si>
    <t>Dobele</t>
  </si>
  <si>
    <t>Liepāja</t>
  </si>
  <si>
    <t>Mērsrags</t>
  </si>
  <si>
    <t>Priekuļi</t>
  </si>
  <si>
    <t>Rīga</t>
  </si>
  <si>
    <t>Stende</t>
  </si>
  <si>
    <t>Zīlāni</t>
  </si>
  <si>
    <t>3.1.</t>
  </si>
  <si>
    <t>3.2.</t>
  </si>
  <si>
    <t>Aprēķina formas ievades metodes instrukcija</t>
  </si>
  <si>
    <t>Skaidrojums</t>
  </si>
  <si>
    <t>Akmeņogles</t>
  </si>
  <si>
    <t>Dabasgāze</t>
  </si>
  <si>
    <t>Kokss</t>
  </si>
  <si>
    <t>Ēkas un ražošanas tehnoloģisko iekārtu energoaudita pārskats</t>
  </si>
  <si>
    <t>Vienības nosaukums</t>
  </si>
  <si>
    <t>Īss procesu apraksts</t>
  </si>
  <si>
    <t>Enerģijas nesēju sadalījums un enerģijas plūsmas</t>
  </si>
  <si>
    <t>Novērtētais saražotās/patērētās enerģijas apjoms</t>
  </si>
  <si>
    <t>kWh gadā</t>
  </si>
  <si>
    <t>% no kopējā*</t>
  </si>
  <si>
    <t>Aprēķina parametri apkures periodā*</t>
  </si>
  <si>
    <t>Aprēķina parametri dzesēšanas periodā*</t>
  </si>
  <si>
    <t>Zonas numurs un nosaukums</t>
  </si>
  <si>
    <t>Iekļautās telpas/telpu grupas nosaukums</t>
  </si>
  <si>
    <t>Aprēķina tilpums</t>
  </si>
  <si>
    <t xml:space="preserve">Temperatūra </t>
  </si>
  <si>
    <t>Perioda ilgums</t>
  </si>
  <si>
    <t>Aprēķina temperatūra</t>
  </si>
  <si>
    <t>Āra gaisa</t>
  </si>
  <si>
    <t>dienas</t>
  </si>
  <si>
    <t>ZONA 1</t>
  </si>
  <si>
    <t xml:space="preserve">Aprēķina platība </t>
  </si>
  <si>
    <t>K</t>
  </si>
  <si>
    <t>Garums</t>
  </si>
  <si>
    <t xml:space="preserve">Termiskā tilta siltuma caurlaidības koeficients (ψ), </t>
  </si>
  <si>
    <t>W/(mK)</t>
  </si>
  <si>
    <t>faktiskais(W/K)</t>
  </si>
  <si>
    <t>normatīvais*(W/K)</t>
  </si>
  <si>
    <t xml:space="preserve">Gaisa apmaiņa* </t>
  </si>
  <si>
    <t>Ventilācijas sistēmas veids</t>
  </si>
  <si>
    <t>Darbības ilgums</t>
  </si>
  <si>
    <t>Enerģijas atgūšana, vidēji</t>
  </si>
  <si>
    <t>Parametri apkures periodā</t>
  </si>
  <si>
    <t>Parametri dzesēšanas periodā</t>
  </si>
  <si>
    <t>Cita informācija:</t>
  </si>
  <si>
    <t>5.1.1. Aprēķina parametri</t>
  </si>
  <si>
    <t>Iekšējie siltuma ieguvumi</t>
  </si>
  <si>
    <t>Kopējie siltuma ieguvumi **</t>
  </si>
  <si>
    <t>Metaboliskie</t>
  </si>
  <si>
    <t>No apgaismojuma ierīcēm</t>
  </si>
  <si>
    <t>No karstā ūdens sistēmas</t>
  </si>
  <si>
    <t>No/uz AVK sistēmām</t>
  </si>
  <si>
    <t>No/uz procesiem, priekšmetiem</t>
  </si>
  <si>
    <t>5.2.1. Aprēķina parametri</t>
  </si>
  <si>
    <t>Ieguvumu izman-tošanas koeficients</t>
  </si>
  <si>
    <t>5.2.2. Cita informācija</t>
  </si>
  <si>
    <t>Iekārtas nosaukums, modelis</t>
  </si>
  <si>
    <t>Kurināmā veids</t>
  </si>
  <si>
    <t>Kurināmā patēriņš (vidēji gadā), norādīt arī mērvienību</t>
  </si>
  <si>
    <t>Lietderības koeficients</t>
  </si>
  <si>
    <t>Saražotās enerģijas daudzums (kWh/gadā)</t>
  </si>
  <si>
    <t>Pārbaudes akts*</t>
  </si>
  <si>
    <t>Datums</t>
  </si>
  <si>
    <t>Pievienots (jā/nē)</t>
  </si>
  <si>
    <t>5.3.1. Siltumenerģijas ražošanas iekārtas</t>
  </si>
  <si>
    <t>Piezīme. * Saskaņā ar Ministru kabineta 2010.gada 8.jūnija noteikumiem Nr.504 "Noteikumi par ēku energosertifikāciju", veicot energosertifikāciju ēkā, ir jāveic pārbaude un jāsastāda akts par apkures katlu pārbaudi saskaņā ar noteikumu 4.pielikumu.</t>
  </si>
  <si>
    <t>Atkarīgā pieslēguma shēma</t>
  </si>
  <si>
    <t>Neatkarīgā pieslēguma shēma</t>
  </si>
  <si>
    <t>5.3.3.</t>
  </si>
  <si>
    <t xml:space="preserve">5.3.4. </t>
  </si>
  <si>
    <t>Informācija par uzņēmuma energobilancē esošajiem, teritorijā izvietotajiem ārējiem siltumpārvades tīkliem (tīklu garums, cauruļu un siltumizolācijas parametri, tehniskais stāvoklis)</t>
  </si>
  <si>
    <t>Kopējais siltumtrases garums</t>
  </si>
  <si>
    <t xml:space="preserve">5.4.2. </t>
  </si>
  <si>
    <t xml:space="preserve">5.4.4. </t>
  </si>
  <si>
    <t>Cita informācija kā sagatavo karsto ūdeni</t>
  </si>
  <si>
    <t>6. Enerģijas patēriņš un uzskaite</t>
  </si>
  <si>
    <t>Kopējais vidējais (kWh gadā)</t>
  </si>
  <si>
    <r>
      <t>Īpatnējais (kWh/m</t>
    </r>
    <r>
      <rPr>
        <vertAlign val="superscript"/>
        <sz val="10"/>
        <color indexed="8"/>
        <rFont val="Times New Roman"/>
        <family val="1"/>
      </rPr>
      <t>2</t>
    </r>
    <r>
      <rPr>
        <sz val="10"/>
        <color indexed="8"/>
        <rFont val="Times New Roman"/>
        <family val="1"/>
      </rPr>
      <t xml:space="preserve"> gadā)</t>
    </r>
  </si>
  <si>
    <r>
      <t>CO</t>
    </r>
    <r>
      <rPr>
        <vertAlign val="subscript"/>
        <sz val="10"/>
        <color indexed="8"/>
        <rFont val="Times New Roman"/>
        <family val="1"/>
      </rPr>
      <t>2</t>
    </r>
    <r>
      <rPr>
        <sz val="10"/>
        <color indexed="8"/>
        <rFont val="Times New Roman"/>
        <family val="1"/>
      </rPr>
      <t xml:space="preserve"> izmešu daudzums gadā</t>
    </r>
  </si>
  <si>
    <t>Apkurei</t>
  </si>
  <si>
    <t>Karstā ūdens sagatavošanai</t>
  </si>
  <si>
    <t>Dzesēšanai</t>
  </si>
  <si>
    <t>Mehāniskajai ventilācijai</t>
  </si>
  <si>
    <t>Apgaismojumam</t>
  </si>
  <si>
    <t>Ražošanas procesu nodrošināšanai</t>
  </si>
  <si>
    <t>Elektro-enerģija, vidējais</t>
  </si>
  <si>
    <t xml:space="preserve">Kopējais vidējais </t>
  </si>
  <si>
    <t xml:space="preserve">kWh </t>
  </si>
  <si>
    <t>Īpatnējais</t>
  </si>
  <si>
    <r>
      <t>kWh/m</t>
    </r>
    <r>
      <rPr>
        <vertAlign val="superscript"/>
        <sz val="10"/>
        <color indexed="8"/>
        <rFont val="Times New Roman"/>
        <family val="1"/>
      </rPr>
      <t xml:space="preserve">2 </t>
    </r>
  </si>
  <si>
    <t>Siltum-enerģija, vidējais</t>
  </si>
  <si>
    <t>gadā</t>
  </si>
  <si>
    <t>Kopējais vidējais</t>
  </si>
  <si>
    <t>Sadalījums pa energoresursiem</t>
  </si>
  <si>
    <t>Emisijas faktors</t>
  </si>
  <si>
    <t>Zemākais sadegšanas siltums</t>
  </si>
  <si>
    <t>6.3.1. Siltumenerģijas patēriņš apkures nodrošināšanai</t>
  </si>
  <si>
    <t>Kopējais enerģijas patēriņš, kWh</t>
  </si>
  <si>
    <t>Aprēķinātie dati (aizpilda, ja nav skaitītāju)</t>
  </si>
  <si>
    <t>6.3.2. Siltumenerģijas patēriņš karstā ūdens sagatavošanai</t>
  </si>
  <si>
    <r>
      <t>Kopējais vidējais (m</t>
    </r>
    <r>
      <rPr>
        <vertAlign val="superscript"/>
        <sz val="12"/>
        <color indexed="8"/>
        <rFont val="Times New Roman"/>
        <family val="1"/>
      </rPr>
      <t>3</t>
    </r>
    <r>
      <rPr>
        <sz val="12"/>
        <color indexed="8"/>
        <rFont val="Times New Roman"/>
        <family val="1"/>
      </rPr>
      <t>gadā)</t>
    </r>
  </si>
  <si>
    <r>
      <t>Aukstā ūdens patēriņš (m</t>
    </r>
    <r>
      <rPr>
        <vertAlign val="superscript"/>
        <sz val="12"/>
        <color indexed="8"/>
        <rFont val="Times New Roman"/>
        <family val="1"/>
      </rPr>
      <t>3</t>
    </r>
    <r>
      <rPr>
        <sz val="12"/>
        <color indexed="8"/>
        <rFont val="Times New Roman"/>
        <family val="1"/>
      </rPr>
      <t>gadā)</t>
    </r>
  </si>
  <si>
    <r>
      <t>Karstā ūdens patēriņš (m</t>
    </r>
    <r>
      <rPr>
        <vertAlign val="superscript"/>
        <sz val="12"/>
        <color indexed="8"/>
        <rFont val="Times New Roman"/>
        <family val="1"/>
      </rPr>
      <t>3</t>
    </r>
    <r>
      <rPr>
        <sz val="12"/>
        <color indexed="8"/>
        <rFont val="Times New Roman"/>
        <family val="1"/>
      </rPr>
      <t>gadā)</t>
    </r>
  </si>
  <si>
    <t>7. Energoefektivitātes uzlabošanas priekšlikumi</t>
  </si>
  <si>
    <t>Pasākums*</t>
  </si>
  <si>
    <t>Piegādātās enerģijas ietaupījums, kWh/gadā *</t>
  </si>
  <si>
    <t>Oglekļa dioksīda ietaupījumi, nomainot tehnoloģijas, kurās izmanto fosilos energoresursus, pret tehnoloģijām, kurās izmanto atjaunojamos energoresursus</t>
  </si>
  <si>
    <t>Citi patērētāji</t>
  </si>
  <si>
    <t>KOPĀ</t>
  </si>
  <si>
    <t>Aizvietotās/ saražotās enerģijas daudzums***</t>
  </si>
  <si>
    <t>Informācija par papildu pasākumu saskaņošanu ar projekta iesniedzēju, kā arī par papildu pasākumu finansēšanas avotu</t>
  </si>
  <si>
    <t>Enerģijas patēriņa sadalījums*</t>
  </si>
  <si>
    <t>Esošā situācija (Aprēķinātie dati no 6.1. tabulas)</t>
  </si>
  <si>
    <t>Kopējais patēriņš</t>
  </si>
  <si>
    <t>PATĒRIŅA SAMAZINĀJUMS</t>
  </si>
  <si>
    <t>AIZVIETOTĀ ENERĢIJA NO FOSILAJIEM  RESURSIEM</t>
  </si>
  <si>
    <r>
      <t xml:space="preserve">Aizvietotās enerģijas daudzums </t>
    </r>
    <r>
      <rPr>
        <sz val="10"/>
        <color indexed="8"/>
        <rFont val="Times New Roman"/>
        <family val="1"/>
      </rPr>
      <t>(kWh gadā)</t>
    </r>
  </si>
  <si>
    <t>8.1.</t>
  </si>
  <si>
    <t>8.2.</t>
  </si>
  <si>
    <t>8.3.</t>
  </si>
  <si>
    <t>8.4.</t>
  </si>
  <si>
    <t>8.5.</t>
  </si>
  <si>
    <t>8.6.</t>
  </si>
  <si>
    <t>8.7.</t>
  </si>
  <si>
    <t>8.8.</t>
  </si>
  <si>
    <t>8.9.</t>
  </si>
  <si>
    <t>Citi patērētāji***</t>
  </si>
  <si>
    <t xml:space="preserve">Kopā </t>
  </si>
  <si>
    <r>
      <t>Oglekļa dioksīda ietaupījumi, nomainot tehnoloģijas, kurās izmanto fosilos energoresursus, pret tehnoloģijām, kurās izmanto atjaunojamos energoresursus</t>
    </r>
    <r>
      <rPr>
        <sz val="8"/>
        <color indexed="8"/>
        <rFont val="Times New Roman"/>
        <family val="1"/>
      </rPr>
      <t> </t>
    </r>
  </si>
  <si>
    <t>8.10.</t>
  </si>
  <si>
    <t>Pavisam kopā</t>
  </si>
  <si>
    <t xml:space="preserve">Īpatnējais </t>
  </si>
  <si>
    <r>
      <t>CO</t>
    </r>
    <r>
      <rPr>
        <vertAlign val="subscript"/>
        <sz val="10"/>
        <color indexed="8"/>
        <rFont val="Times New Roman"/>
        <family val="1"/>
      </rPr>
      <t>2</t>
    </r>
    <r>
      <rPr>
        <sz val="10"/>
        <color indexed="8"/>
        <rFont val="Times New Roman"/>
        <family val="1"/>
      </rPr>
      <t xml:space="preserve"> emisija </t>
    </r>
  </si>
  <si>
    <r>
      <t>kgCO</t>
    </r>
    <r>
      <rPr>
        <vertAlign val="subscript"/>
        <sz val="10"/>
        <color indexed="8"/>
        <rFont val="Times New Roman"/>
        <family val="1"/>
      </rPr>
      <t>2</t>
    </r>
    <r>
      <rPr>
        <sz val="10"/>
        <color indexed="8"/>
        <rFont val="Times New Roman"/>
        <family val="1"/>
      </rPr>
      <t xml:space="preserve"> gadā</t>
    </r>
  </si>
  <si>
    <r>
      <t>kWh/m</t>
    </r>
    <r>
      <rPr>
        <vertAlign val="superscript"/>
        <sz val="10"/>
        <color indexed="8"/>
        <rFont val="Times New Roman"/>
        <family val="1"/>
      </rPr>
      <t>2</t>
    </r>
    <r>
      <rPr>
        <sz val="10"/>
        <color indexed="8"/>
        <rFont val="Times New Roman"/>
        <family val="1"/>
      </rPr>
      <t xml:space="preserve"> gadā</t>
    </r>
  </si>
  <si>
    <t>Kopējais aprēķina tilpums</t>
  </si>
  <si>
    <t>Kopējais aprēķina tilpums dalīts ar 3.5</t>
  </si>
  <si>
    <t>Pārrēķinātais patēriņš apkurei uz laukuma vienību ar augstumu 3.5m (3.kolonna dalīta ar 2.kolonnu).</t>
  </si>
  <si>
    <t>Objekta fotofiksācija</t>
  </si>
  <si>
    <t>Ēkas īpašnieks/nomnieks</t>
  </si>
  <si>
    <t>Sertifikāta numurs</t>
  </si>
  <si>
    <t>Dati par energoauditu</t>
  </si>
  <si>
    <t>Energoaudita pārskata numurs</t>
  </si>
  <si>
    <t>1.4.1.</t>
  </si>
  <si>
    <t>1.4.2.</t>
  </si>
  <si>
    <t>Piezīme. *Var norādīt dažādus laikus dažādiem procesiem.</t>
  </si>
  <si>
    <t>Darba stundu skaits gadā, h</t>
  </si>
  <si>
    <t>Vidējā svērtā jauda**, kW</t>
  </si>
  <si>
    <t>Nomināla jauda**, kW</t>
  </si>
  <si>
    <t>2.3.1. Tehnoloģiskās iekārtas un apgaismojuma iekārtas (dati par iekārtu elektroenerģijas patēriņu)</t>
  </si>
  <si>
    <t>2.3.2. Tehnoloģiskās iekārtas (dati par iekārtām, kurās tiek patērēti citi energonesēji)</t>
  </si>
  <si>
    <t xml:space="preserve">Iekārtas nosaukums, tips </t>
  </si>
  <si>
    <t>Iekārtas lietde-rības koefi-cients</t>
  </si>
  <si>
    <t xml:space="preserve"> Energo-nesēja patēriņš gadā, kWh</t>
  </si>
  <si>
    <t>Daļa no kopējā dotā energo-nesēja patēriņa, %</t>
  </si>
  <si>
    <t>Daļa no kopējā elektro-enerģijas patēriņa, %</t>
  </si>
  <si>
    <r>
      <t>Kopējā aprēķina platība (m</t>
    </r>
    <r>
      <rPr>
        <vertAlign val="superscript"/>
        <sz val="12"/>
        <color indexed="8"/>
        <rFont val="Times New Roman"/>
        <family val="1"/>
      </rPr>
      <t>2</t>
    </r>
    <r>
      <rPr>
        <sz val="12"/>
        <color indexed="8"/>
        <rFont val="Times New Roman"/>
        <family val="1"/>
      </rPr>
      <t xml:space="preserve">) </t>
    </r>
  </si>
  <si>
    <t>Pasākums</t>
  </si>
  <si>
    <t>5.1.2. Gaisa kondicionēšana – dati par iekārtām</t>
  </si>
  <si>
    <t>5.1.3. Cita informācija</t>
  </si>
  <si>
    <t>1. Ēkas apsekošanas foto dokumentācija vai termogrammas</t>
  </si>
  <si>
    <t>2. Ēkas norobežojošās konstrukcijas un tehniskās sistēmas sasniedzamie rādītāji pēc energoefektivitātes pasākumu veikšanas</t>
  </si>
  <si>
    <t xml:space="preserve">2.1. Informācija par katru ārējo norobežojošo konstrukciju veidu, kas aptver kopējā aprēķina platībā iekļautās apkurināmās telpas </t>
  </si>
  <si>
    <t>prognozētais (W/K)</t>
  </si>
  <si>
    <t>2.2.1. Aprēķina parametri</t>
  </si>
  <si>
    <t xml:space="preserve">Aprēķina     temperatūra </t>
  </si>
  <si>
    <t>Vent. siltuma zudumu koeficients Hve</t>
  </si>
  <si>
    <r>
      <t>2.2.2. Ventilācija un gaisa kondicionēšana – dati par uzstādāmajām iekārtām</t>
    </r>
    <r>
      <rPr>
        <sz val="8"/>
        <color indexed="8"/>
        <rFont val="Times New Roman"/>
        <family val="1"/>
      </rPr>
      <t> </t>
    </r>
  </si>
  <si>
    <t>Plānotais patērētās enerģijas daudzums</t>
  </si>
  <si>
    <t>Plānotais saražotās enerģijas daudzums</t>
  </si>
  <si>
    <t>Plānotais darba stundu skaits gadā</t>
  </si>
  <si>
    <t>kW</t>
  </si>
  <si>
    <t>Iekārtas elektriskā jauda</t>
  </si>
  <si>
    <t xml:space="preserve">Iekārtas ražība </t>
  </si>
  <si>
    <t>Siltuma atgūšanas efektivitāte</t>
  </si>
  <si>
    <t>kWh/gadā</t>
  </si>
  <si>
    <t>Energopatēriņš  gadā, kWh</t>
  </si>
  <si>
    <t>2.3. Aprēķinātie siltuma ieguvumi ēkā *</t>
  </si>
  <si>
    <t>3. Enerģijas patēriņš ražošanas procesā pirms un pēc renovācijas pasākumu veikšanas*</t>
  </si>
  <si>
    <t>Iekārtas tips (ražošanas līnijas detalizēts apraksts, norādot summētas atsevišķo elementu/ierīču jaudas)</t>
  </si>
  <si>
    <t>Pēc energoefektivitātes pasākumiem</t>
  </si>
  <si>
    <t>Starpība</t>
  </si>
  <si>
    <t>Energo-patēriņš,</t>
  </si>
  <si>
    <t>Vidējā svērtā jauda</t>
  </si>
  <si>
    <t>Vidējais augstums</t>
  </si>
  <si>
    <t>Piezīme. * Ja situācija atšķiras dažādās ēkas zonās, var norādīt atsevišķā tabulā katrai zonai.</t>
  </si>
  <si>
    <t>Piezīme. Iekļaut degvielu, kas patērēta procesu nodrošināšanai ražošanas telpās un ražošanas teritorijā, neiekļauj transporta vajadzībām patērēto degvielu materiālu transportēšanai ārpus ražošanas teritorijas.</t>
  </si>
  <si>
    <t>Piezīme. *Aprēķināts saskaņā ar Ministru kabineta 2001.gada 27.novembra noteikumiem Nr.495 "Noteikumi par Latvijas būvnormatīvu LBN 002-01 "Ēku norobežojošo konstrukciju siltumtehnika"".</t>
  </si>
  <si>
    <t>* Nenorāda iekārtas, kuru darbība un energoresursu patēriņš netiek ietekmēts projekta ieviešanas rezultātā.</t>
  </si>
  <si>
    <t>3.1.8. Ēkas apsekošanas fotodokumentācija vai termogrammas pielikumā uz</t>
  </si>
  <si>
    <t xml:space="preserve"> </t>
  </si>
  <si>
    <t>Siltumenerģijas piegādes regulēšana, kontrole un uzskaite zonās</t>
  </si>
  <si>
    <t>nav izbūvēta</t>
  </si>
  <si>
    <t xml:space="preserve">Aprēķina temperatūra </t>
  </si>
  <si>
    <t>kg</t>
  </si>
  <si>
    <t>nav karstā ūdens apgādes sistēmas</t>
  </si>
  <si>
    <t>ir savs artēziskais urbums un aukstā ūdens uzskaite netiek veikta</t>
  </si>
  <si>
    <t>Emisijas faktors **, kg/kWh</t>
  </si>
  <si>
    <t>Enerģijas iegūšanā izmantotā kurināmā veids</t>
  </si>
  <si>
    <t>Sašķidrinātā gāze (propāns, butāns)</t>
  </si>
  <si>
    <t>Kūdra (40 % mitrums)</t>
  </si>
  <si>
    <t>Kūdras briketes</t>
  </si>
  <si>
    <t>Degvieleļļa (mazuts)</t>
  </si>
  <si>
    <t>Degakmens eļļa</t>
  </si>
  <si>
    <t>Autobenzīns</t>
  </si>
  <si>
    <t>Petroleja</t>
  </si>
  <si>
    <t>5.5.6.</t>
  </si>
  <si>
    <t xml:space="preserve">5.5.7. </t>
  </si>
  <si>
    <t>6.1.6.</t>
  </si>
  <si>
    <t>Ieguvumu izmanto-šanas koeficients</t>
  </si>
  <si>
    <t>8. Energoefektivitātes rādītāji un izmaiņu prognoze pēc energoefektivitātes uzlabošanas priekšlikumu īstenošanas</t>
  </si>
  <si>
    <r>
      <t>kgCO</t>
    </r>
    <r>
      <rPr>
        <vertAlign val="subscript"/>
        <sz val="10"/>
        <rFont val="Times New Roman"/>
        <family val="1"/>
      </rPr>
      <t>2</t>
    </r>
    <r>
      <rPr>
        <sz val="10"/>
        <rFont val="Times New Roman"/>
        <family val="1"/>
      </rPr>
      <t xml:space="preserve"> gadā</t>
    </r>
  </si>
  <si>
    <t>Paskaidrojumi par enerģijas patēriņa sadalījumu sistēmām ar kopīgu skaitītāju</t>
  </si>
  <si>
    <r>
      <t>Starpība - CO</t>
    </r>
    <r>
      <rPr>
        <vertAlign val="subscript"/>
        <sz val="10"/>
        <rFont val="Times New Roman"/>
        <family val="1"/>
      </rPr>
      <t>2</t>
    </r>
    <r>
      <rPr>
        <sz val="10"/>
        <rFont val="Times New Roman"/>
        <family val="1"/>
      </rPr>
      <t xml:space="preserve"> emisiju samazinājums **</t>
    </r>
  </si>
  <si>
    <r>
      <t>Ēkas norobežojošo konstrukciju siltuma zudumu koeficients H</t>
    </r>
    <r>
      <rPr>
        <b/>
        <vertAlign val="subscript"/>
        <sz val="12"/>
        <color indexed="8"/>
        <rFont val="Times New Roman"/>
        <family val="1"/>
      </rPr>
      <t>T</t>
    </r>
  </si>
  <si>
    <t>2.2. Ventilācija ēkas zonās – sasniedzamie rādītāji pēc energoefektivitātes uzlabošanas pasākumu veikšanas</t>
  </si>
  <si>
    <t>kg/kWh</t>
  </si>
  <si>
    <t>Darbības ilgums, gadā</t>
  </si>
  <si>
    <t>Kontaktinformācija (tālrunis, e-pasts, adrese)</t>
  </si>
  <si>
    <t>Energoefektivitātes novērtējuma robežas</t>
  </si>
  <si>
    <t>1.1.</t>
  </si>
  <si>
    <t>1.5.</t>
  </si>
  <si>
    <t>Piezīme. * Nenorāda ja energoauditors ir fiziska persona</t>
  </si>
  <si>
    <t>Nomināla jauda, kW</t>
  </si>
  <si>
    <t>4.1.</t>
  </si>
  <si>
    <t xml:space="preserve">Informācija par katru ārējo norobežojošo konstrukciju veidu, kas aptver kopējā aprēķina platībā iekļautās apkurināmās telpas </t>
  </si>
  <si>
    <t>Aprēķina</t>
  </si>
  <si>
    <t>°C</t>
  </si>
  <si>
    <t>Informācija par ēku</t>
  </si>
  <si>
    <t>Informācija par aprēķina zonām un telpu grupām</t>
  </si>
  <si>
    <t>1. Vispārīgā informācija</t>
  </si>
  <si>
    <t>2. Pamatinformācija par ražošanas sniegšanas tehnoloģisko procesu</t>
  </si>
  <si>
    <t>lapām</t>
  </si>
  <si>
    <t>5.1.</t>
  </si>
  <si>
    <t>Ventilācijas sistēmas ēkas zonās</t>
  </si>
  <si>
    <t>5.2.</t>
  </si>
  <si>
    <t>Aprēķinātie siltuma ieguvumi ēkā *</t>
  </si>
  <si>
    <t>5.3.</t>
  </si>
  <si>
    <t>Siltuma piegāde/ražošana un pārvade</t>
  </si>
  <si>
    <t>5.4.</t>
  </si>
  <si>
    <t>Siltuma sadale – apkures sistēma*</t>
  </si>
  <si>
    <t>5.5.</t>
  </si>
  <si>
    <t xml:space="preserve">Karstā ūdens sadales sistēma </t>
  </si>
  <si>
    <t>Karstā ūdens piegādes vidējā temperatūra (°C)</t>
  </si>
  <si>
    <t>6.1.</t>
  </si>
  <si>
    <t>Enerģijas patēriņa sadalījums (pamatojoties uz aprēķinātajiem datiem)</t>
  </si>
  <si>
    <r>
      <t>Enerģijas patēriņa sadalījums*</t>
    </r>
    <r>
      <rPr>
        <vertAlign val="superscript"/>
        <sz val="10"/>
        <color indexed="8"/>
        <rFont val="Times New Roman"/>
        <family val="1"/>
      </rPr>
      <t>3</t>
    </r>
    <r>
      <rPr>
        <sz val="10"/>
        <color indexed="8"/>
        <rFont val="Times New Roman"/>
        <family val="1"/>
      </rPr>
      <t xml:space="preserve">   </t>
    </r>
  </si>
  <si>
    <r>
      <t>Izmērītie dati, gadā*</t>
    </r>
    <r>
      <rPr>
        <vertAlign val="superscript"/>
        <sz val="10"/>
        <color indexed="8"/>
        <rFont val="Times New Roman"/>
        <family val="1"/>
      </rPr>
      <t>1</t>
    </r>
  </si>
  <si>
    <r>
      <t>Vidējais koriģētais*</t>
    </r>
    <r>
      <rPr>
        <vertAlign val="superscript"/>
        <sz val="10"/>
        <color indexed="8"/>
        <rFont val="Times New Roman"/>
        <family val="1"/>
      </rPr>
      <t>2</t>
    </r>
  </si>
  <si>
    <r>
      <t>Īpatnējais koriģētais*</t>
    </r>
    <r>
      <rPr>
        <vertAlign val="superscript"/>
        <sz val="10"/>
        <color indexed="8"/>
        <rFont val="Times New Roman"/>
        <family val="1"/>
      </rPr>
      <t xml:space="preserve">2 </t>
    </r>
  </si>
  <si>
    <r>
      <t>Aprēķinātie dati, gadā *</t>
    </r>
    <r>
      <rPr>
        <vertAlign val="superscript"/>
        <sz val="10"/>
        <color indexed="8"/>
        <rFont val="Times New Roman"/>
        <family val="1"/>
      </rPr>
      <t>3</t>
    </r>
  </si>
  <si>
    <r>
      <t>Citi patērētāji*</t>
    </r>
    <r>
      <rPr>
        <vertAlign val="superscript"/>
        <sz val="11"/>
        <color indexed="8"/>
        <rFont val="Times New Roman"/>
        <family val="1"/>
      </rPr>
      <t>4</t>
    </r>
  </si>
  <si>
    <t xml:space="preserve">Kurināmā patēriņš* – norādīt visus kurināmā veidus, kas tiek patērēti ražošanas, apkures, vai citu procesu nodrošināšanai sadalīti pa energoresursiem (ja nav skaitītāju rādījumi, norādīt aprēķināto daudzumu un sadalījumu pa mēnešiem – pēc patēriņa, nevis iepirkšanas apjomiem). </t>
  </si>
  <si>
    <t>6.3.</t>
  </si>
  <si>
    <t>Enerģijas patēriņa dati</t>
  </si>
  <si>
    <t>Piezīme. * Aprēķinātais enerģijas ietaupījums, ko dod energoefektivitātes pasākuma ieviešana. Atbilstoši ja kāds energoefektivitātes pasākums samazina viena energonesēja patēriņu, bet palielina cita energonesēja patēriņu – tas detalizēti jānorāda.  Ja energoefektivitātes pasākums dotajā pozīcijā palielina enerģijas patēriņu, norāda negatīvu ietaupījumu.
** Ja MK 14.08.2012. noteikumu Nr. 559 1.pielikuma 1.tabulā noteiktās CO2 faktoru vērtības ir koriģētas saskaņā ar MK 14.08.2012. noteikumu Nr. 559 1.pielikuma 5. vai 7.punktu , izmantoto emisijas faktoru aprēķins jāuzrāda 7.2.daļā.
*** Ja tiek veikti energoefektivitātes pasākumi un arī fosilās enerģijas aizvietošana, aizvietotās fosilās enerģijas daudzumu aprēķina no enerģijas daudzuma, kas aprēķināts pēc pārējo energoefektivitātes pasākumu aprēķināšanas</t>
  </si>
  <si>
    <t>7.3.</t>
  </si>
  <si>
    <t>Papildu pasākumi</t>
  </si>
  <si>
    <t>7.2.</t>
  </si>
  <si>
    <t>Izmantotie emisijas faktori (norādīt kādi emisijas faktori izmantoti katram kurināmajam, iekārtai. Ja veikts emisijas faktora aprēķins saskaņā ar MK 14.08.2012. noteikumu Nr . 559 1.pielikuma 5. vai 7.punktu, uzrādīt emisijas faktora aprēķinu.)</t>
  </si>
  <si>
    <t>7.1.</t>
  </si>
  <si>
    <t xml:space="preserve">Enerģijas un oglekļa dioksīda ietaupījumi </t>
  </si>
  <si>
    <r>
      <t>Pasākumi, kurus sertificēts arhitekts vai sertificēts būvinženieris uzskata par nepieciešamiem papildus energoaudita pārskatā norādītajiem pasākumiem un kuri tieši neietekmē sasniedzamo CO</t>
    </r>
    <r>
      <rPr>
        <vertAlign val="subscript"/>
        <sz val="10"/>
        <color indexed="8"/>
        <rFont val="Times New Roman"/>
        <family val="1"/>
      </rPr>
      <t>2</t>
    </r>
    <r>
      <rPr>
        <sz val="10"/>
        <color indexed="8"/>
        <rFont val="Times New Roman"/>
        <family val="1"/>
      </rPr>
      <t xml:space="preserve"> emisiju samazinājumu (izmaksas obligāti iekļaujamas projektā kā neattiecināmās izmaksas).</t>
    </r>
  </si>
  <si>
    <t>Enerģijas ietaupījums, kWh/gadā</t>
  </si>
  <si>
    <t>Prognoze pēc energoefektivitātes pasākumu īstenošanas (saskaņā ar 7. sadaļu)</t>
  </si>
  <si>
    <t>Piezīme. * Iekļaujot infiltrāciju
** Ja zona tiek ventilēta dažādos režīmos norāda katru režīmu atsevišķi, uzrādot režīma parametrus</t>
  </si>
  <si>
    <t>Piezīme.* Sadalījums saskaņā ar MK 2009.gada 13.janvāra noteikumu nr.39 „Ēkas energoefektivitātes aprēķina metode” 79.punktu.
** Kopējie aprēķinātie siltuma ieguvumi dotajā periodā/režīmā.</t>
  </si>
  <si>
    <t>Energopatēriņš,</t>
  </si>
  <si>
    <r>
      <t>kWh/m</t>
    </r>
    <r>
      <rPr>
        <vertAlign val="superscript"/>
        <sz val="10"/>
        <color indexed="8"/>
        <rFont val="Times New Roman"/>
        <family val="1"/>
      </rPr>
      <t>2</t>
    </r>
  </si>
  <si>
    <t>kWh gadā </t>
  </si>
  <si>
    <t>No apgais-mojuma ierīcēm</t>
  </si>
  <si>
    <r>
      <t>m</t>
    </r>
    <r>
      <rPr>
        <vertAlign val="superscript"/>
        <sz val="10"/>
        <color indexed="8"/>
        <rFont val="Times New Roman"/>
        <family val="1"/>
      </rPr>
      <t>3</t>
    </r>
    <r>
      <rPr>
        <sz val="10"/>
        <color indexed="8"/>
        <rFont val="Times New Roman"/>
        <family val="1"/>
      </rPr>
      <t>/h</t>
    </r>
  </si>
  <si>
    <r>
      <t>m</t>
    </r>
    <r>
      <rPr>
        <vertAlign val="superscript"/>
        <sz val="10"/>
        <color indexed="8"/>
        <rFont val="Times New Roman"/>
        <family val="1"/>
      </rPr>
      <t>3</t>
    </r>
  </si>
  <si>
    <r>
      <t>Būvelementa siltuma caurlaidības koeficients (</t>
    </r>
    <r>
      <rPr>
        <i/>
        <sz val="10"/>
        <color indexed="8"/>
        <rFont val="Times New Roman"/>
        <family val="1"/>
      </rPr>
      <t>U</t>
    </r>
    <r>
      <rPr>
        <sz val="10"/>
        <color indexed="8"/>
        <rFont val="Times New Roman"/>
        <family val="1"/>
      </rPr>
      <t>)</t>
    </r>
  </si>
  <si>
    <r>
      <t>m</t>
    </r>
    <r>
      <rPr>
        <vertAlign val="superscript"/>
        <sz val="10"/>
        <color indexed="8"/>
        <rFont val="Times New Roman"/>
        <family val="1"/>
      </rPr>
      <t>2</t>
    </r>
  </si>
  <si>
    <r>
      <t>W/(m</t>
    </r>
    <r>
      <rPr>
        <vertAlign val="superscript"/>
        <sz val="10"/>
        <color indexed="8"/>
        <rFont val="Times New Roman"/>
        <family val="1"/>
      </rPr>
      <t xml:space="preserve">2 </t>
    </r>
    <r>
      <rPr>
        <sz val="10"/>
        <color indexed="8"/>
        <rFont val="Times New Roman"/>
        <family val="1"/>
      </rPr>
      <t>K)</t>
    </r>
  </si>
  <si>
    <r>
      <t xml:space="preserve">Iekārtas nosaukums, tips
</t>
    </r>
    <r>
      <rPr>
        <i/>
        <sz val="10"/>
        <color indexed="8"/>
        <rFont val="Times New Roman"/>
        <family val="1"/>
      </rPr>
      <t>(var grupēt līdzīgas iekārtas, ja to darbība ir vienlaicīga (piemēram,  apgaismojuma grupas), norādot kopējo nominālo un kopējo vidējo svērto jaudu)</t>
    </r>
  </si>
  <si>
    <t>Piezīme. * Norāda visas iekārtas, kurās tiek patērēta un saražota enerģija. Ja iekārtā tiek enerģija saražota, gan patērēta, iekārtu jāuzrāda tabulās 2.3.1 un 2.3.2, to vienādi identificējot.
** Norāda iekārtas patērēto jaudu</t>
  </si>
  <si>
    <t>Energonesēja patēriņš gadā 
(uzrādīt apjomu un mērvienību)</t>
  </si>
  <si>
    <r>
      <t>m</t>
    </r>
    <r>
      <rPr>
        <vertAlign val="superscript"/>
        <sz val="10"/>
        <color indexed="8"/>
        <rFont val="Times New Roman"/>
        <family val="1"/>
      </rPr>
      <t>2</t>
    </r>
  </si>
  <si>
    <r>
      <t>Vent. siltuma zudumu koeficients H</t>
    </r>
    <r>
      <rPr>
        <vertAlign val="subscript"/>
        <sz val="10"/>
        <color indexed="8"/>
        <rFont val="Times New Roman"/>
        <family val="1"/>
      </rPr>
      <t>ve</t>
    </r>
  </si>
  <si>
    <t>Piezīme. * iekļaujot infiltrāciju
** ja zona tiek ekspluatēta dažādos temperatūras un venilācijas režīmos norāda katru režīmu atsevišķi, uzrādot režīma parametrus</t>
  </si>
  <si>
    <t>Piezīme. * sadalījums saskaņā ar MK 2009.gada 13.janvāra noteikumu nr.39 "Ēkas energoefektivitātes aprēķina metode" 79.punktu.
** kopējie aprēķinātie siltuma ieguvumi dotajā periodā/režīmā.</t>
  </si>
  <si>
    <r>
      <t>Enerģijas patēriņa prognoze apkurei (no 8.daļ</t>
    </r>
    <r>
      <rPr>
        <sz val="10"/>
        <rFont val="Times New Roman"/>
        <family val="1"/>
      </rPr>
      <t>as "Apkurei</t>
    </r>
    <r>
      <rPr>
        <sz val="10"/>
        <color indexed="8"/>
        <rFont val="Times New Roman"/>
        <family val="1"/>
      </rPr>
      <t>")</t>
    </r>
  </si>
  <si>
    <t>2.1.</t>
  </si>
  <si>
    <t>Īsa ražošanas procesa anotācija (ietver informāciju par ražotni kopumā un ēkām, kurās plānoti energoefektivitātes pasākumi)</t>
  </si>
  <si>
    <t>2.2.</t>
  </si>
  <si>
    <t>Informācija par ēkas noslogotību*</t>
  </si>
  <si>
    <t>2.3.</t>
  </si>
  <si>
    <t>Informācija par tehnoloģijām*</t>
  </si>
  <si>
    <t>1.1.1.</t>
  </si>
  <si>
    <t>Mērvienība</t>
  </si>
  <si>
    <r>
      <rPr>
        <b/>
        <sz val="12"/>
        <color indexed="8"/>
        <rFont val="Times New Roman"/>
        <family val="1"/>
      </rPr>
      <t>9. Apkures patēriņa korekcija</t>
    </r>
    <r>
      <rPr>
        <sz val="12"/>
        <color indexed="8"/>
        <rFont val="Times New Roman"/>
        <family val="1"/>
      </rPr>
      <t xml:space="preserve"> (ja vidējais telpas augstums aprēķina zonās pārsniedz 3,5 m energoauditors veic siltumenerģijas patēriņa pārrēķinu apkurei uz augstumu 3,5 m visām zonām) </t>
    </r>
  </si>
  <si>
    <t>Izmantotais energonesējs</t>
  </si>
  <si>
    <t>LABOT</t>
  </si>
  <si>
    <t>NĒ</t>
  </si>
  <si>
    <t>Pirms drukāšanas nomainīt izvēli uz DRUKĀT</t>
  </si>
  <si>
    <t>Izvēlieties JĀ, ja ir izņēmuma energoaudits</t>
  </si>
  <si>
    <t>Izvēles opcijas lauks - izvēlaties vienu no iespējām</t>
  </si>
  <si>
    <t>Datu ievades šūna - ievadiet tikai ciparus</t>
  </si>
  <si>
    <t>Datu ievades šūna - ievadīt var gan tekstu gan ciparus</t>
  </si>
  <si>
    <t>Kopējais sadales shēmas cauruļu garums</t>
  </si>
  <si>
    <t>Kļūda ievadot datus vai nepilnīgi dati</t>
  </si>
  <si>
    <t>Ir formula, taču vērtību var arī manuāli nomainīt, ja nepieciešams</t>
  </si>
  <si>
    <r>
      <t>E</t>
    </r>
    <r>
      <rPr>
        <b/>
        <vertAlign val="subscript"/>
        <sz val="12"/>
        <color indexed="8"/>
        <rFont val="Times New Roman"/>
        <family val="1"/>
      </rPr>
      <t>CO2</t>
    </r>
    <r>
      <rPr>
        <b/>
        <sz val="12"/>
        <color indexed="8"/>
        <rFont val="Times New Roman"/>
        <family val="1"/>
      </rPr>
      <t> (tCO</t>
    </r>
    <r>
      <rPr>
        <b/>
        <vertAlign val="subscript"/>
        <sz val="12"/>
        <color indexed="8"/>
        <rFont val="Times New Roman"/>
        <family val="1"/>
      </rPr>
      <t>2</t>
    </r>
    <r>
      <rPr>
        <b/>
        <sz val="12"/>
        <color indexed="8"/>
        <rFont val="Times New Roman"/>
        <family val="1"/>
      </rPr>
      <t>/MWh)</t>
    </r>
  </si>
  <si>
    <t>m3</t>
  </si>
  <si>
    <t>Vienība</t>
  </si>
  <si>
    <t>tonnas</t>
  </si>
  <si>
    <t xml:space="preserve">6.2. </t>
  </si>
  <si>
    <t>Elektrība</t>
  </si>
  <si>
    <t>Centrālapkure</t>
  </si>
  <si>
    <t>Krāsa</t>
  </si>
  <si>
    <t>Siltumvadītspēja λ W/(m x K)</t>
  </si>
  <si>
    <t>Metāli: alumīnijs (blīvums 2700)</t>
  </si>
  <si>
    <t>Metāli: dūralumīnijs (blīvums 2800)</t>
  </si>
  <si>
    <t>Metāli: misiņš (blīvums 8400)</t>
  </si>
  <si>
    <t>Metāli: bronza (blīvums 8700)</t>
  </si>
  <si>
    <t>Metāli: varš (blīvums 8900)</t>
  </si>
  <si>
    <t>Metāli: mazoglekļa tērauds (blīvums 7900)</t>
  </si>
  <si>
    <t>Metāli: čuguns (blīvums 7500)</t>
  </si>
  <si>
    <t>Metāli: leģētais tērauds (blīvums 7800)</t>
  </si>
  <si>
    <t>Metāli: stiegrojuma tērauds (blīvums 7850)</t>
  </si>
  <si>
    <t>Metāli: nerūsējošais tērauds (blīvums 7900)</t>
  </si>
  <si>
    <t>Metāli: svins (blīvums 11300)</t>
  </si>
  <si>
    <t>Metāli: cinks (blīvums 7100)</t>
  </si>
  <si>
    <t>Koks un materiāli uz tā bāzes: viendabīgs koks (blīvums 150)</t>
  </si>
  <si>
    <t>Koks un materiāli uz tā bāzes:  (blīvums 300)</t>
  </si>
  <si>
    <t>Koks un materiāli uz tā bāzes:  (blīvums 500)</t>
  </si>
  <si>
    <t>Koks un materiāli uz tā bāzes:  (blīvums 1000)</t>
  </si>
  <si>
    <t>Koks un materiāli uz tā bāzes: saplāksnis (blīvums 150)</t>
  </si>
  <si>
    <t>Koks un materiāli uz tā bāzes: kokskaidu plātne (blīvums 300)</t>
  </si>
  <si>
    <t>Koks un materiāli uz tā bāzes:  (blīvums 700)</t>
  </si>
  <si>
    <t>Koks un materiāli uz tā bāzes: kokskaidu plātne ar cementa saistvielu (blīvums 1200)</t>
  </si>
  <si>
    <t>Koks un materiāli uz tā bāzes: kokšķiedru plātne (blīvums 400)</t>
  </si>
  <si>
    <t>Koks un materiāli uz tā bāzes:  (blīvums 600)</t>
  </si>
  <si>
    <t>Koks un materiāli uz tā bāzes:  (blīvums 800)</t>
  </si>
  <si>
    <t>Koks un materiāli uz tā bāzes: presētais kartons (blīvums 1000)</t>
  </si>
  <si>
    <t>Koks un materiāli uz tā bāzes: papīrs (blīvums 1000)</t>
  </si>
  <si>
    <t>Koks un materiāli uz tā bāzes: gofrētais kartons (blīvums 650)</t>
  </si>
  <si>
    <t>Ģipsis: ģipsis (blīvums 600)</t>
  </si>
  <si>
    <t>Ģipsis:  (blīvums 1500)</t>
  </si>
  <si>
    <t>Ģipsis: ģipškartons (blīvums 900)</t>
  </si>
  <si>
    <t>Java: normāla mūrjava, iejaukta būvobjektā (blīvums 1800)</t>
  </si>
  <si>
    <t>Betoni: lietie betoni ar šķembām vai oļiem (blīvums 1600)</t>
  </si>
  <si>
    <t>Betoni:  (blīvums 2400)</t>
  </si>
  <si>
    <t>Betoni: dzelzsbetons (blīvums 2500)</t>
  </si>
  <si>
    <t>Betoni: māls ar salmiem (blīvums 800)</t>
  </si>
  <si>
    <t>Betoni: skaidbetons (blīvums 800)</t>
  </si>
  <si>
    <t>Betoni:  (blīvums 1000)</t>
  </si>
  <si>
    <t>Betoni: izdedžbetons (blīvums 1400)</t>
  </si>
  <si>
    <t>Akmeņi: bazalts (blīvums 2700-3000)</t>
  </si>
  <si>
    <t>Akmeņi: granīts (blīvums 2500-3000)</t>
  </si>
  <si>
    <t>Akmeņi: smilšakmens (blīvums 2000-2500)</t>
  </si>
  <si>
    <t>Akmeņi: kaļķakmens (blīvums 2000-2500)</t>
  </si>
  <si>
    <t>Akmeņi: dolomīts (blīvums 2400)</t>
  </si>
  <si>
    <t>Augsnes: māls (blīvums 1200-1800)</t>
  </si>
  <si>
    <t>Augsnes: smiltis un grants (blīvums 1700-2200)</t>
  </si>
  <si>
    <t>Ūdens, ledus, sniegs: ūdens (10 °C) (blīvums 1000)</t>
  </si>
  <si>
    <t>Ūdens, ledus, sniegs: ledus (0 °C) (blīvums 900)</t>
  </si>
  <si>
    <t>Ūdens, ledus, sniegs: sniegs (svaigs) &lt; 30 mm (blīvums 100)</t>
  </si>
  <si>
    <t>Ūdens, ledus, sniegs: sniegs (svaigs) 30-70 mm (blīvums 200)</t>
  </si>
  <si>
    <t>Ūdens, ledus, sniegs: sniegs (nedaudz nosēdies) 70-100 mm (blīvums 300)</t>
  </si>
  <si>
    <t>Ūdens, ledus, sniegs: sniegs (stipri nosēdies) &gt; 200 mm (blīvums 500)</t>
  </si>
  <si>
    <t>Apmetumi: cementa-perlīta (blīvums 1000)</t>
  </si>
  <si>
    <t>Apmetumi: cementa-izdedžu putupolistirols (XPS) (blīvums 1400)</t>
  </si>
  <si>
    <t>Apmetumi: ģipša-perlīta (blīvums 600)</t>
  </si>
  <si>
    <t>Apmetumi: ģipša (blīvums 1300)</t>
  </si>
  <si>
    <t>Apmetumi: kaļķu-smilšu-cementa (blīvums 1700)</t>
  </si>
  <si>
    <t>Apmetumi: kaļķu-smilšu (blīvums 1600)</t>
  </si>
  <si>
    <t>Apmetumi: polimērcementa (blīvums 1800)</t>
  </si>
  <si>
    <t>Stikli: kvarca stikls (blīvums -)</t>
  </si>
  <si>
    <t>Stikli: stikla mozaīka (blīvums 2000)</t>
  </si>
  <si>
    <t>Stikli: parastais logu stikls (blīvums 2500)</t>
  </si>
  <si>
    <t>Gāzes: gaiss (blīvums 1,23)</t>
  </si>
  <si>
    <t>Gāzes: argons (blīvums 1,7)</t>
  </si>
  <si>
    <t>Gāzes: kriptons (blīvums 3,56)</t>
  </si>
  <si>
    <t>Gāzes: ksenons (blīvums 5,9)</t>
  </si>
  <si>
    <t>Gāzes: oglekļa dioksīds (CO2) (blīvums 1,95)</t>
  </si>
  <si>
    <t>Plastmasas, cietas (bez porām): akrila (blīvums 1050)</t>
  </si>
  <si>
    <t>Plastmasas, cietas (bez porām): polikarbonātu (blīvums 1200)</t>
  </si>
  <si>
    <t>Plastmasas, cietas (bez porām): PTFE (blīvums 2200)</t>
  </si>
  <si>
    <t>Plastmasas, cietas (bez porām): cietais polivinilhlorīds (PVC) (blīvums 1390)</t>
  </si>
  <si>
    <t>Plastmasas, cietas (bez porām): polivinilhlorīds (PVC) ar 40 % mīkstinātāju (blīvums 1200)</t>
  </si>
  <si>
    <t>Plastmasas, cietas (bez porām): polietilēns, augsta blīvuma (HD) (blīvums 980)</t>
  </si>
  <si>
    <t>Plastmasas, cietas (bez porām): polietilēns, zema blīvuma (LD) (blīvums 920)</t>
  </si>
  <si>
    <t>Plastmasas, cietas (bez porām): polistirols (blīvums 1050)</t>
  </si>
  <si>
    <t>Plastmasas, cietas (bez porām): poliacetāts (blīvums 1410)</t>
  </si>
  <si>
    <t>Plastmasas, cietas (bez porām): fenolformaldehīds (blīvums 1400-1800)</t>
  </si>
  <si>
    <t>Plastmasas, cietas (bez porām): polipropilēns (blīvums 910)</t>
  </si>
  <si>
    <t>Plastmasas, cietas (bez porām): EPDM (blīvums 1150)</t>
  </si>
  <si>
    <t>Plastmasas, cietas (bez porām): PMMA (akrilāts) (blīvums 1180)</t>
  </si>
  <si>
    <t>Plastmasas, cietas (bez porām): poliuretāns (blīvums 1200)</t>
  </si>
  <si>
    <t>Plastmasas, cietas (bez porām): poliamīds (blīvums 1130)</t>
  </si>
  <si>
    <t>Plastmasas, cietas (bez porām): epoksīdu sveķi (blīvums 1200)</t>
  </si>
  <si>
    <t>Silikoni: tīrs silikons (blīvums 1000-1050)</t>
  </si>
  <si>
    <t>Silikoni: pildīts silikons (blīvums 1300-1450)</t>
  </si>
  <si>
    <t>Gumija: poliisobutilēns (blīvums 920)</t>
  </si>
  <si>
    <t>Gumija: butils (karsti kausēts) (blīvums 1200)</t>
  </si>
  <si>
    <t>Gumija: neoprēns (blīvums 1240)</t>
  </si>
  <si>
    <t>Gumija: porgumija (blīvums 60-80)</t>
  </si>
  <si>
    <t>Stiklojuma distanceri: butila cietā gumija (blīvums -)</t>
  </si>
  <si>
    <t>Stiklojuma distanceri: poliestera sveķi (blīvums 1,4)</t>
  </si>
  <si>
    <t>Stiklojuma distanceri: silikagels (blīvums -)</t>
  </si>
  <si>
    <t>Stiklojuma distanceri: silikona putas (blīvums -)</t>
  </si>
  <si>
    <t>Blīvēšanas materiāli: neilons (blīvums 1140)</t>
  </si>
  <si>
    <t>Blīvēšanas materiāli: uretāns (šķidrs) (blīvums -)</t>
  </si>
  <si>
    <t>Blīvēšanas materiāli: silikona putas (blīvums -)</t>
  </si>
  <si>
    <t>Blīvēšanas materiāli: elastīgais vinils (blīvums -)</t>
  </si>
  <si>
    <t>Blīvēšanas materiāli: elastīgā porgumija (blīvums 70)</t>
  </si>
  <si>
    <t>Blīvēšanas materiāli: polietilēna putas (blīvums 36)</t>
  </si>
  <si>
    <t>Jumta pārklājumi: asfalts (blīvums 2100-2300)</t>
  </si>
  <si>
    <t>Jumta pārklājumi: bitums (blīvums 1000)</t>
  </si>
  <si>
    <t>Jumta pārklājumi: ruberoīds (blīvums 1100)</t>
  </si>
  <si>
    <t>Jumta pārklājumi: māla dakstiņi (blīvums 1900)</t>
  </si>
  <si>
    <t>Jumta pārklājumi: betona dakstiņi (blīvums 2100)</t>
  </si>
  <si>
    <t>Grīdas pārklājumi: linolejs (blīvums 1300)</t>
  </si>
  <si>
    <t>Grīdas pārklājumi: korķa linolejs (blīvums 500-700)</t>
  </si>
  <si>
    <t>Grīdas pārklājumi: paklājgrīdas (blīvums -)</t>
  </si>
  <si>
    <t>Grīdas pārklājumi: plastikāti un gumija (blīvums 1200-1700)</t>
  </si>
  <si>
    <t>Pilnķieģeļu mūris: keramikas ķieģeļi, cementa-smilšu java (blīvums 1800)</t>
  </si>
  <si>
    <t>Pilnķieģeļu mūris: silikātķieģeļi, cementa-smilšu java (blīvums 1800)</t>
  </si>
  <si>
    <t>Dobo ķieģeļu mūris: keramikas ķieģeļi, 1400 kg/m3 bruto cementa-smilšu java (blīvums 1600)</t>
  </si>
  <si>
    <t>Dobo ķieģeļu mūris: keramikas ķieģeļi, 1300 kg/m3 bruto cementa-smilšu java (blīvums 1400)</t>
  </si>
  <si>
    <t>Dobo ķieģeļu mūris: keramikas ķieģeļi, 1000 kg/m3 bruto cementa-smilšu java (blīvums 1200)</t>
  </si>
  <si>
    <t>Dobo ķieģeļu mūris: silikātķieģeļi, cementa-smilšu java (blīvums 1500)</t>
  </si>
  <si>
    <t>Dobo ķieģeļu mūris: silikātķieģeļi, cementa-smilšu java (blīvums 1400)</t>
  </si>
  <si>
    <r>
      <t xml:space="preserve">Normatīvais siltuma caurlaidības koeficients </t>
    </r>
    <r>
      <rPr>
        <i/>
        <sz val="10"/>
        <rFont val="Arial"/>
        <family val="2"/>
      </rPr>
      <t>U</t>
    </r>
    <r>
      <rPr>
        <sz val="10"/>
        <rFont val="Arial"/>
        <family val="2"/>
      </rPr>
      <t xml:space="preserve"> (W/(m2∙K))</t>
    </r>
  </si>
  <si>
    <t>Zonas veids saskaņā ar LBN 002-01</t>
  </si>
  <si>
    <t>Tuvākā apdzīvota vieta</t>
  </si>
  <si>
    <t>Ārgaisa vidējā temperatūra apkures periodā (°C)</t>
  </si>
  <si>
    <t>Normatīvais apkures dienu skaits Dnapr</t>
  </si>
  <si>
    <t>vidējā temperatūra (°C)</t>
  </si>
  <si>
    <t>perioda ilgums</t>
  </si>
  <si>
    <t>LBN 002-01</t>
  </si>
  <si>
    <t>dziv</t>
  </si>
  <si>
    <t>publ</t>
  </si>
  <si>
    <t>raž</t>
  </si>
  <si>
    <t>jumts</t>
  </si>
  <si>
    <t>&lt; 100 kg/m2</t>
  </si>
  <si>
    <t>&gt;= 100 kg/m2</t>
  </si>
  <si>
    <t>logi</t>
  </si>
  <si>
    <t>tilti</t>
  </si>
  <si>
    <t>LBN 002-01 tips</t>
  </si>
  <si>
    <t>nav</t>
  </si>
  <si>
    <t>grīda</t>
  </si>
  <si>
    <t>318 projekts: Ārsiena (silikāta ķieģeļi) - 51cm</t>
  </si>
  <si>
    <t>318 projekts: Pārseguma dzelzsbetona paneļi (dobie) - 20cm</t>
  </si>
  <si>
    <t>318 projekts: Divslīpu savietotais jumts (dz/b dobie paneļi, ruberoīds, fibrolīts, java, ruberoīds) - 33cm</t>
  </si>
  <si>
    <t>464 projekts: Ārsiena (keramzītbetons) - 30cm</t>
  </si>
  <si>
    <t>464 projekts: Pārseguma dzelzsbetona paneļi (dobie) - 20cm</t>
  </si>
  <si>
    <t>464 projekts: Divslīpu savietotais jumts (dz/b dobie paneļi, ruberoīds, fibrolīts, java, ruberoīds) - 33cm</t>
  </si>
  <si>
    <t>467 projekts: Pārseguma dzelzsbetona paneļi (dobie) -20cm</t>
  </si>
  <si>
    <t>467 projekts: Divslīpu savietotais jumts (dz/b dobie paneļi, ruberoīds, fibrolīts, java, ruberoīds) - 33cm</t>
  </si>
  <si>
    <t>602 projekts: Ārsiena (keramzītbetona paneļi) - 22cm</t>
  </si>
  <si>
    <t>602 projekts: Pārseguma dzelzsbetona paneļi (dobie) - 20cm</t>
  </si>
  <si>
    <t>104 projekts: Ārsiena (keramzītbetona paneļi) - 22cm</t>
  </si>
  <si>
    <t>104 projekts: Pārseguma dzelzsbetona paneļi (dobie) - 20cm</t>
  </si>
  <si>
    <t>103 projekts: Ārsiena (gāzbetona paneļi) - 25cm</t>
  </si>
  <si>
    <t>103 projekts: Ārsiena (caurumotie māla ķieģeļi) - 51cm</t>
  </si>
  <si>
    <t>103 projekts: Savietotais jumts (dz/b dobie paneļi, ruberoīds, gāzbetons, java, ruberoīds) - 39cm</t>
  </si>
  <si>
    <t>119 projekts: Ārsiena (keramzītbetona paneļi) - 30cm</t>
  </si>
  <si>
    <t>119 projekts: Pārseguma dzelzsbetona paneļi (dobie) - 20cm</t>
  </si>
  <si>
    <t>467 projekts: Ārsiena (gāzbetons, ρ=600 kg/m3, vai keramzītbetons , ρ=800 kg/m3) - 25cm</t>
  </si>
  <si>
    <t>2G-Air: Ar gaisu pildīta stikla pakete (rāmis: PVC/koks)</t>
  </si>
  <si>
    <t>G: Vienkāršs stikls (rāmis: PVC/koks)</t>
  </si>
  <si>
    <t>2G-Air-lowE: Ar gaisu pildīta stikla pakete (zemas emisijas pārklājums) (rāmis: PVC/koks)</t>
  </si>
  <si>
    <t>2G-Ag: Ar argonu pildīta stikla pakete (rāmis: PVC/koks)</t>
  </si>
  <si>
    <t>2G-Ag-lowE: Ar argonu pildīta stikla pakete (zemas emisijas pārklājums) (rāmis: PVC/koks)</t>
  </si>
  <si>
    <t>3G-Air: Ar gaisu pildīta trīsstiklu pakete (rāmis: PVC/koks)</t>
  </si>
  <si>
    <t>3G-Air-lowE: Ar gaisu pildīta trīsstiklu pakete (zemas emisijas pārklājums) (rāmis: PVC/koks)</t>
  </si>
  <si>
    <t>3G-Ag: Ar argonu pildīta trīsstiklu pakete (rāmis: PVC/koks)</t>
  </si>
  <si>
    <t>3G-Ag-lowE: Ar argonu pildīta trīsstiklu pakete (zemas emisijas pārklājums) (rāmis: PVC/koks)</t>
  </si>
  <si>
    <t>G: Vienkāršs stikls (rāmis: metāls)</t>
  </si>
  <si>
    <t>2G'-Ag: Ar argonu pildīta stikla pakete (rāmis: metāls)</t>
  </si>
  <si>
    <t>2G'-Air-lowE: Ar gaisu pildīta stikla pakete (zemas emisijas pārklājums) (rāmis: metāls)</t>
  </si>
  <si>
    <t>2G'-Air: Ar gaisu pildīta stikla pakete (rāmis: metāls)</t>
  </si>
  <si>
    <t>2G'-Ag-lowE: Ar argonu pildīta stikla pakete (zemas emisijas pārklājums) (rāmis: metāls)</t>
  </si>
  <si>
    <t>3G'-Air: Ar gaisu pildīta trīsstiklu pakete (rāmis: metāls)</t>
  </si>
  <si>
    <t>3G'-Air-lowE: Ar gaisu pildīta trīsstiklu pakete (zemas emisijas pārklājums) (rāmis: metāls)</t>
  </si>
  <si>
    <t>3G'-Ag: Ar argonu pildīta trīsstiklu pakete (rāmis: metāls)</t>
  </si>
  <si>
    <t>3G'-Ag-lowE: Ar argonu pildīta trīsstiklu pakete (zemas emisijas pārklājums) (rāmis: metāls)</t>
  </si>
  <si>
    <t>G-G: Dubultlogs (rāmis: koks)</t>
  </si>
  <si>
    <t>D-1: Koka ārdurvis (rāmis: koks)</t>
  </si>
  <si>
    <t>D-2: Koka durvis uz neapkurinātu gaiteni (rāmis: koks)</t>
  </si>
  <si>
    <t>Siltumerģija, kopā</t>
  </si>
  <si>
    <t>Elektroenerģija, kopā</t>
  </si>
  <si>
    <t>Citi</t>
  </si>
  <si>
    <t>Tehnoloģiju nomaiņa</t>
  </si>
  <si>
    <t>Enerģijas ietaupījums, kwh/gadā</t>
  </si>
  <si>
    <r>
      <t>Emisijas faktors E</t>
    </r>
    <r>
      <rPr>
        <vertAlign val="subscript"/>
        <sz val="12"/>
        <rFont val="Times New Roman"/>
        <family val="1"/>
      </rPr>
      <t>CO2</t>
    </r>
    <r>
      <rPr>
        <sz val="12"/>
        <rFont val="Times New Roman"/>
        <family val="1"/>
      </rPr>
      <t xml:space="preserve"> (kgCO</t>
    </r>
    <r>
      <rPr>
        <vertAlign val="subscript"/>
        <sz val="12"/>
        <rFont val="Times New Roman"/>
        <family val="1"/>
      </rPr>
      <t>2</t>
    </r>
    <r>
      <rPr>
        <sz val="12"/>
        <rFont val="Times New Roman"/>
        <family val="1"/>
      </rPr>
      <t>/kWh)</t>
    </r>
  </si>
  <si>
    <r>
      <t>Oglekļa dioksīda  samazinājums  (kgCO</t>
    </r>
    <r>
      <rPr>
        <vertAlign val="subscript"/>
        <sz val="12"/>
        <rFont val="Times New Roman"/>
        <family val="1"/>
      </rPr>
      <t>2</t>
    </r>
    <r>
      <rPr>
        <sz val="12"/>
        <rFont val="Times New Roman"/>
        <family val="1"/>
      </rPr>
      <t>)</t>
    </r>
  </si>
  <si>
    <t>ĒKAS ENERGOEFEKTIVITĀTES NOVĒRTĒJUMS</t>
  </si>
  <si>
    <r>
      <t>kWh/m</t>
    </r>
    <r>
      <rPr>
        <vertAlign val="superscript"/>
        <sz val="10"/>
        <color indexed="8"/>
        <rFont val="Times New Roman"/>
        <family val="1"/>
      </rPr>
      <t>2</t>
    </r>
    <r>
      <rPr>
        <sz val="10"/>
        <color indexed="8"/>
        <rFont val="Times New Roman"/>
        <family val="1"/>
      </rPr>
      <t xml:space="preserve"> gadā apkurei</t>
    </r>
  </si>
  <si>
    <t>dzīvojamās mājas, pansionāti, slimnīcas un bērnudārzi</t>
  </si>
  <si>
    <t>publiskas ēkas, izņemot pansionātus, slimnīcas un bērnudārzus</t>
  </si>
  <si>
    <t>ražošanas ēkas</t>
  </si>
  <si>
    <r>
      <t>CO</t>
    </r>
    <r>
      <rPr>
        <vertAlign val="subscript"/>
        <sz val="10"/>
        <rFont val="Times New Roman"/>
        <family val="1"/>
      </rPr>
      <t>2</t>
    </r>
    <r>
      <rPr>
        <sz val="10"/>
        <rFont val="Times New Roman"/>
        <family val="1"/>
      </rPr>
      <t xml:space="preserve"> emisiju samazinājums **</t>
    </r>
  </si>
  <si>
    <t>Uzņēmums*</t>
  </si>
  <si>
    <t>Gaisa apmaiņa</t>
  </si>
  <si>
    <t>Piezīme.* Norāda aprēķinātās energoefektivitātes noteikšanai izmantotos periodu parametrus</t>
  </si>
  <si>
    <t>Piezīme. * Aprēķināts saskaņā ar Ministru kabineta 2001.gada 27.novembra noteikumiem Nr.495 "Noteikumi par Latvijas būvnormatīvu LBN 002-01 "Ēku norobežojošo konstrukciju siltumtehnika"".
**Ja nepieciešams papildināt pēc zonu skaita.</t>
  </si>
  <si>
    <r>
      <t>Piezīme. Oglekļa dioksīda (CO</t>
    </r>
    <r>
      <rPr>
        <vertAlign val="subscript"/>
        <sz val="10"/>
        <color indexed="8"/>
        <rFont val="Times New Roman"/>
        <family val="1"/>
      </rPr>
      <t>2</t>
    </r>
    <r>
      <rPr>
        <sz val="10"/>
        <color indexed="8"/>
        <rFont val="Times New Roman"/>
        <family val="1"/>
      </rPr>
      <t>) emisijas apjomu aprēķina, balstoties uz valsts sabiedrības ar ierobežotu atbildību "Latvijas Vides, ģeoloģijas un meteoroloģijas centrs" publicētajiem emisijas faktoriem, kas izmantoti pēdējā siltumnīcefekta gāzu emisijas vienību inventarizācijā atbilstoši Ministru kabineta 2009.gada 17.februāra noteikumiem Nr.157 "Noteikumi par siltumnīcefekta gāzu emisijas vienību inventarizācijas nacionālo sistēmu".
* Datiem precīzi jāsakrīt ar aprēķinātajiem datiem šīm pozīcijām, kas uzrādīti citās energoaudita pārskata sadaļās.
** Kopsummā ietaupāmais enerģijas apjoms un CO</t>
    </r>
    <r>
      <rPr>
        <vertAlign val="subscript"/>
        <sz val="10"/>
        <color indexed="8"/>
        <rFont val="Times New Roman"/>
        <family val="1"/>
      </rPr>
      <t>2</t>
    </r>
    <r>
      <rPr>
        <sz val="10"/>
        <color indexed="8"/>
        <rFont val="Times New Roman"/>
        <family val="1"/>
      </rPr>
      <t xml:space="preserve"> emisiju samazinājums nevar pārsniegt sākotnēji aprēķinātos rādītājus pirms energoefektivitātes uzlabošanas priekšlikumiem.
*** norāda citus patērētājus, kas nav atsevišķi detalizējami, bet kopā nesastāda vairāk kā 10% no kopējā vidējā izmērītā elektroenerģijas vai siltumenerģijas patēriņa apjoma. Kopsummu „7.6. Citi patērētāji” jāsadala pa pozīcijām, ja tajā iekļautas iekārtas, kuru energoefektivitāte tiek izmainīta projekta ietvaros, uzrādot šīs iekārtas un to enerģijas patēriņa rādītājus atsevišķi.</t>
    </r>
  </si>
  <si>
    <t>Piezīme. * Saskaņā ar Ministru kabineta 2010.gada 8.jūnija noteikumiem Nr.504 "Noteikumi par ēku energosertifikāciju", veicot energosertifikāciju ēkā, ir jāveic pārbaude un jāsastāda akts par dzesēšanas iekārtu pārbaudi saskaņā ar noteikumu 5.pielikumu.</t>
  </si>
  <si>
    <t>CITAS IEKĀRTAS (ne vairāk kā 10%)</t>
  </si>
  <si>
    <t>Pamata vienība</t>
  </si>
  <si>
    <t>cita tipa:</t>
  </si>
  <si>
    <t>norādīt...</t>
  </si>
  <si>
    <t>Piezīme. Ja energoefektivitātes novērtējumā un energoaudita pārskatā ir iekļauta informācija par daļu uzņēmuma, kurā nav atsevišķa energoresursu uzskaite, šajā daļā jāuzrāda visaptveroša uzņēmuma enerģijas bilance, norādot visas loģiskās vienības, kas atrodas energoresursu uzskaites robežās un kurās tiek patērēta/saražota enerģija, izņemot tā transporta vajadzībām patērētā enerģija, kas netiek patērēta ražošanas ēkās vai ražošanas kompleksa robežās. Jāiekļauj enerģijas bilancē arī vienība, par kuru sastādīts pārskats..
* kā daļa (%) no kopējā enerģijas nesēja patēriņa apjoma uzskaites robežās
**  - ieteicams pievienot sagatavotu shematisku enerģijas plūsmu attēlojumu pa ēkām un procesiem uzskaites robežās.
PIEZĪME. Ja ēkā tiek veikta tikai apgaismojuma iekštelpās un ražošanas tehnoloģisko iekārtu energoefektivitātes uzlabošana, kuru darbība būtiski neietekmē ēkas energoefektivitātes novērtējumu un nomaināmo/uzlabojamo iekārtu esošais elektroenerģijas patēriņš nepārsniedz 20% no kopējā izmērītā elektroenerģijas patēriņa gadā, kā arī projektā plānotais kopējais finansējums nepārsniedz 28 456,44 euro energoaudita pārskatā aizpildīt vismaz šādas sadaļas: 1.daļa – attiecināma visu sadaļu aizpildīšana, 2.daļa – attiecināma visu sadaļu aizpildīšana, 3.daļa – attiecināms aizpildīt 3.1. tabulu, 4.daļa – nav jāaizpilda, 5.daļa – nav jāaizpilda, 6.daļa – daļā 6.1. attiecināms aizpildīt 6.1.5., 6.1.6.un 6.1.7. punktu un to veidojošās kopsummas 6.1.8.punktā, kā arī aizpildīt 6.1.9.punktu. 6.3.5.punktā attiecināma visu sadaļu aizpildīšana. Pārējie punkti 6.daļā nav attiecināmi, 7.daļa – attiecināma visu sadaļu aizpildīšana, 8.daļa – attiecināms aizpildīt 8.5., 8.6.un 8.7.punku un to veidojošās kopsummas 8.8.punktā, 9.daļa- nav jāaizpilda, Pielikums 1.daļa – attiecināma visu sadaļu aizpildīšana, Pielikums 2.daļa – nav jāaizpilda, Pielikums 3.daļa – attiecināma visu sadaļu aizpildīšana). Citās pārskata daļās informācijas uzrādīšana nav obligāta. Ja projekts nekvalificējas šiem nosacījumiem, jāveic aprēķini un jāaizpilda visas energoaudita pārskata daļas.</t>
  </si>
  <si>
    <r>
      <t>Piezīmes
*</t>
    </r>
    <r>
      <rPr>
        <vertAlign val="superscript"/>
        <sz val="10"/>
        <color indexed="8"/>
        <rFont val="Times New Roman"/>
        <family val="1"/>
      </rPr>
      <t>1</t>
    </r>
    <r>
      <rPr>
        <sz val="10"/>
        <color indexed="8"/>
        <rFont val="Times New Roman"/>
        <family val="1"/>
      </rPr>
      <t xml:space="preserve"> Uzrāda vidējos patēriņa datus par pēdējiem diviem gadiem (2012. un 2013.gadu) no tabulām 6.3.daļā. Ja nav izmērīto datu, uzrāda aprēķinātos datus no tabulām 6.3.daļā. Ja ir kopēja uzskaite, datus uzrāda vienā ailē, paskaidrojot 6.1.9.daļā.
*</t>
    </r>
    <r>
      <rPr>
        <vertAlign val="superscript"/>
        <sz val="10"/>
        <color indexed="8"/>
        <rFont val="Times New Roman"/>
        <family val="1"/>
      </rPr>
      <t>2</t>
    </r>
    <r>
      <rPr>
        <sz val="10"/>
        <color indexed="8"/>
        <rFont val="Times New Roman"/>
        <family val="1"/>
      </rPr>
      <t xml:space="preserve"> Norāda enerģijas patēriņu, kas ir koriģēts atbilstoši klimatiskajiem apstākļiem,korekcija nedrīkst pārsniegt 10% salīdzinot ar izmērītajiem vidējiem datiem.
*</t>
    </r>
    <r>
      <rPr>
        <vertAlign val="superscript"/>
        <sz val="10"/>
        <color indexed="8"/>
        <rFont val="Times New Roman"/>
        <family val="1"/>
      </rPr>
      <t>3</t>
    </r>
    <r>
      <rPr>
        <sz val="10"/>
        <color indexed="8"/>
        <rFont val="Times New Roman"/>
        <family val="1"/>
      </rPr>
      <t xml:space="preserve"> Jāveic sadalījuma aprēķins pa pozīcijām arī ja nav dalīta uzskaite.
*</t>
    </r>
    <r>
      <rPr>
        <vertAlign val="superscript"/>
        <sz val="10"/>
        <color indexed="8"/>
        <rFont val="Times New Roman"/>
        <family val="1"/>
      </rPr>
      <t>4</t>
    </r>
    <r>
      <rPr>
        <sz val="10"/>
        <color indexed="8"/>
        <rFont val="Times New Roman"/>
        <family val="1"/>
      </rPr>
      <t xml:space="preserve"> Norāda citus patērētājus, kas nav atsevišķi detalizējami, bet kopā nesastāda vairāk kā 10% no kopējā vidējā izmērītā elektroenerģijas vai siltumenerģijas patēriņa apjoma.</t>
    </r>
  </si>
</sst>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0;;@"/>
    <numFmt numFmtId="166" formatCode="0.000"/>
    <numFmt numFmtId="167" formatCode="#,##0.0"/>
  </numFmts>
  <fonts count="103">
    <font>
      <sz val="11"/>
      <color theme="1"/>
      <name val="Calibri"/>
      <family val="2"/>
    </font>
    <font>
      <sz val="12"/>
      <color indexed="8"/>
      <name val="Times New Roman"/>
      <family val="2"/>
    </font>
    <font>
      <b/>
      <sz val="12"/>
      <color indexed="8"/>
      <name val="Times New Roman"/>
      <family val="1"/>
    </font>
    <font>
      <sz val="8"/>
      <color indexed="8"/>
      <name val="Times New Roman"/>
      <family val="1"/>
    </font>
    <font>
      <vertAlign val="superscript"/>
      <sz val="12"/>
      <color indexed="8"/>
      <name val="Times New Roman"/>
      <family val="1"/>
    </font>
    <font>
      <vertAlign val="subscript"/>
      <sz val="12"/>
      <color indexed="8"/>
      <name val="Times New Roman"/>
      <family val="1"/>
    </font>
    <font>
      <sz val="12"/>
      <name val="Times New Roman"/>
      <family val="1"/>
    </font>
    <font>
      <b/>
      <sz val="12"/>
      <name val="Times New Roman"/>
      <family val="1"/>
    </font>
    <font>
      <sz val="10"/>
      <color indexed="8"/>
      <name val="Times New Roman"/>
      <family val="1"/>
    </font>
    <font>
      <sz val="8"/>
      <name val="Tahoma"/>
      <family val="2"/>
    </font>
    <font>
      <b/>
      <sz val="8"/>
      <name val="Tahoma"/>
      <family val="2"/>
    </font>
    <font>
      <sz val="10"/>
      <name val="MS Sans Serif"/>
      <family val="2"/>
    </font>
    <font>
      <vertAlign val="superscript"/>
      <sz val="10"/>
      <color indexed="8"/>
      <name val="Times New Roman"/>
      <family val="1"/>
    </font>
    <font>
      <vertAlign val="subscript"/>
      <sz val="10"/>
      <color indexed="8"/>
      <name val="Times New Roman"/>
      <family val="1"/>
    </font>
    <font>
      <b/>
      <sz val="14"/>
      <name val="Times New Roman"/>
      <family val="1"/>
    </font>
    <font>
      <sz val="14"/>
      <name val="Times New Roman"/>
      <family val="1"/>
    </font>
    <font>
      <sz val="10"/>
      <name val="Times New Roman"/>
      <family val="1"/>
    </font>
    <font>
      <vertAlign val="subscript"/>
      <sz val="10"/>
      <name val="Times New Roman"/>
      <family val="1"/>
    </font>
    <font>
      <b/>
      <vertAlign val="subscript"/>
      <sz val="12"/>
      <color indexed="8"/>
      <name val="Times New Roman"/>
      <family val="1"/>
    </font>
    <font>
      <sz val="11"/>
      <name val="Times New Roman"/>
      <family val="1"/>
    </font>
    <font>
      <vertAlign val="superscript"/>
      <sz val="11"/>
      <color indexed="8"/>
      <name val="Times New Roman"/>
      <family val="1"/>
    </font>
    <font>
      <i/>
      <sz val="10"/>
      <color indexed="8"/>
      <name val="Times New Roman"/>
      <family val="1"/>
    </font>
    <font>
      <b/>
      <sz val="10"/>
      <color indexed="8"/>
      <name val="Times New Roman"/>
      <family val="1"/>
    </font>
    <font>
      <sz val="11"/>
      <color indexed="23"/>
      <name val="Arial"/>
      <family val="2"/>
    </font>
    <font>
      <sz val="11"/>
      <color indexed="8"/>
      <name val="Arial"/>
      <family val="2"/>
    </font>
    <font>
      <sz val="11"/>
      <color indexed="9"/>
      <name val="Arial"/>
      <family val="2"/>
    </font>
    <font>
      <sz val="10"/>
      <name val="Arial"/>
      <family val="2"/>
    </font>
    <font>
      <i/>
      <sz val="10"/>
      <name val="Arial"/>
      <family val="2"/>
    </font>
    <font>
      <sz val="11"/>
      <color indexed="8"/>
      <name val="Times New Roman"/>
      <family val="1"/>
    </font>
    <font>
      <vertAlign val="subscript"/>
      <sz val="12"/>
      <name val="Times New Roman"/>
      <family val="1"/>
    </font>
    <font>
      <sz val="8"/>
      <color indexed="8"/>
      <name val="Arial"/>
      <family val="0"/>
    </font>
    <font>
      <sz val="11"/>
      <color indexed="8"/>
      <name val="Calibri"/>
      <family val="2"/>
    </font>
    <font>
      <u val="single"/>
      <sz val="7.7"/>
      <color indexed="12"/>
      <name val="Calibri"/>
      <family val="2"/>
    </font>
    <font>
      <sz val="14"/>
      <color indexed="8"/>
      <name val="Times New Roman"/>
      <family val="1"/>
    </font>
    <font>
      <sz val="9"/>
      <color indexed="8"/>
      <name val="Times New Roman"/>
      <family val="1"/>
    </font>
    <font>
      <sz val="12"/>
      <color indexed="10"/>
      <name val="Times New Roman"/>
      <family val="1"/>
    </font>
    <font>
      <sz val="10"/>
      <color indexed="10"/>
      <name val="Times New Roman"/>
      <family val="1"/>
    </font>
    <font>
      <sz val="12"/>
      <color indexed="36"/>
      <name val="Times New Roman"/>
      <family val="1"/>
    </font>
    <font>
      <b/>
      <sz val="11"/>
      <color indexed="8"/>
      <name val="Times New Roman"/>
      <family val="1"/>
    </font>
    <font>
      <u val="single"/>
      <sz val="12"/>
      <color indexed="30"/>
      <name val="Times New Roman"/>
      <family val="1"/>
    </font>
    <font>
      <sz val="12"/>
      <color indexed="22"/>
      <name val="Times New Roman"/>
      <family val="1"/>
    </font>
    <font>
      <b/>
      <sz val="12"/>
      <color indexed="22"/>
      <name val="Times New Roman"/>
      <family val="1"/>
    </font>
    <font>
      <b/>
      <sz val="12"/>
      <color indexed="10"/>
      <name val="Times New Roman"/>
      <family val="1"/>
    </font>
    <font>
      <sz val="11"/>
      <color indexed="10"/>
      <name val="Times New Roman"/>
      <family val="1"/>
    </font>
    <font>
      <b/>
      <sz val="14"/>
      <color indexed="8"/>
      <name val="Times New Roman"/>
      <family val="1"/>
    </font>
    <font>
      <i/>
      <sz val="12"/>
      <color indexed="8"/>
      <name val="Times New Roman"/>
      <family val="1"/>
    </font>
    <font>
      <i/>
      <sz val="11"/>
      <color indexed="8"/>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i/>
      <sz val="12"/>
      <color indexed="23"/>
      <name val="Times New Roman"/>
      <family val="2"/>
    </font>
    <font>
      <sz val="12"/>
      <color indexed="9"/>
      <name val="Times New Roman"/>
      <family val="2"/>
    </font>
    <font>
      <vertAlign val="superscript"/>
      <sz val="8"/>
      <color indexed="8"/>
      <name val="Times New Roman"/>
      <family val="0"/>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7.7"/>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sz val="14"/>
      <color theme="1"/>
      <name val="Times New Roman"/>
      <family val="1"/>
    </font>
    <font>
      <b/>
      <sz val="12"/>
      <color rgb="FF000000"/>
      <name val="Times New Roman"/>
      <family val="1"/>
    </font>
    <font>
      <sz val="9"/>
      <color theme="1"/>
      <name val="Times New Roman"/>
      <family val="1"/>
    </font>
    <font>
      <sz val="12"/>
      <color rgb="FF000000"/>
      <name val="Times New Roman"/>
      <family val="1"/>
    </font>
    <font>
      <sz val="8"/>
      <color theme="1"/>
      <name val="Times New Roman"/>
      <family val="1"/>
    </font>
    <font>
      <sz val="10"/>
      <color theme="1"/>
      <name val="Times New Roman"/>
      <family val="1"/>
    </font>
    <font>
      <sz val="10"/>
      <color rgb="FF000000"/>
      <name val="Times New Roman"/>
      <family val="1"/>
    </font>
    <font>
      <sz val="10"/>
      <color rgb="FFFF0000"/>
      <name val="Times New Roman"/>
      <family val="1"/>
    </font>
    <font>
      <sz val="12"/>
      <color rgb="FF7030A0"/>
      <name val="Times New Roman"/>
      <family val="1"/>
    </font>
    <font>
      <b/>
      <sz val="11"/>
      <color theme="1"/>
      <name val="Times New Roman"/>
      <family val="1"/>
    </font>
    <font>
      <u val="single"/>
      <sz val="12"/>
      <color rgb="FF0070C0"/>
      <name val="Times New Roman"/>
      <family val="1"/>
    </font>
    <font>
      <b/>
      <sz val="10"/>
      <color theme="1"/>
      <name val="Times New Roman"/>
      <family val="1"/>
    </font>
    <font>
      <sz val="11"/>
      <color rgb="FF000000"/>
      <name val="Times New Roman"/>
      <family val="1"/>
    </font>
    <font>
      <b/>
      <sz val="11"/>
      <color rgb="FF000000"/>
      <name val="Times New Roman"/>
      <family val="1"/>
    </font>
    <font>
      <sz val="12"/>
      <color theme="0" tint="-0.1499900072813034"/>
      <name val="Times New Roman"/>
      <family val="1"/>
    </font>
    <font>
      <b/>
      <sz val="12"/>
      <color theme="0" tint="-0.1499900072813034"/>
      <name val="Times New Roman"/>
      <family val="1"/>
    </font>
    <font>
      <b/>
      <sz val="12"/>
      <color rgb="FFFF0000"/>
      <name val="Times New Roman"/>
      <family val="1"/>
    </font>
    <font>
      <sz val="11"/>
      <color rgb="FFFF0000"/>
      <name val="Times New Roman"/>
      <family val="1"/>
    </font>
    <font>
      <b/>
      <sz val="14"/>
      <color theme="1"/>
      <name val="Times New Roman"/>
      <family val="1"/>
    </font>
    <font>
      <i/>
      <sz val="12"/>
      <color theme="1"/>
      <name val="Times New Roman"/>
      <family val="1"/>
    </font>
    <font>
      <i/>
      <sz val="11"/>
      <color theme="1"/>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FF0000"/>
        <bgColor indexed="64"/>
      </patternFill>
    </fill>
    <fill>
      <patternFill patternType="solid">
        <fgColor rgb="FF00FF00"/>
        <bgColor indexed="64"/>
      </patternFill>
    </fill>
    <fill>
      <patternFill patternType="solid">
        <fgColor rgb="FFCCFFFF"/>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style="thin"/>
      <bottom/>
    </border>
    <border diagonalUp="1" diagonalDown="1">
      <left style="thin"/>
      <right style="thin"/>
      <top style="thin"/>
      <bottom style="thin"/>
      <diagonal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
      <left style="thin">
        <color rgb="FFFF0000"/>
      </left>
      <right style="thin">
        <color rgb="FFFF0000"/>
      </right>
      <top style="thin">
        <color rgb="FFFF0000"/>
      </top>
      <bottom style="thin">
        <color rgb="FFFF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1"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11" fillId="0" borderId="0">
      <alignment/>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696">
    <xf numFmtId="0" fontId="0" fillId="0" borderId="0" xfId="0" applyFont="1" applyAlignment="1">
      <alignment/>
    </xf>
    <xf numFmtId="0" fontId="80" fillId="33" borderId="0" xfId="0" applyFont="1" applyFill="1" applyAlignment="1">
      <alignment/>
    </xf>
    <xf numFmtId="0" fontId="81" fillId="33" borderId="0" xfId="0" applyFont="1" applyFill="1" applyAlignment="1">
      <alignment horizontal="right"/>
    </xf>
    <xf numFmtId="0" fontId="62" fillId="33" borderId="0" xfId="0" applyFont="1" applyFill="1" applyAlignment="1">
      <alignment/>
    </xf>
    <xf numFmtId="0" fontId="78" fillId="33" borderId="0" xfId="0" applyFont="1" applyFill="1" applyAlignment="1">
      <alignment/>
    </xf>
    <xf numFmtId="0" fontId="78" fillId="33" borderId="0" xfId="0" applyFont="1" applyFill="1" applyAlignment="1">
      <alignment horizontal="center"/>
    </xf>
    <xf numFmtId="0" fontId="80" fillId="33" borderId="10" xfId="0" applyFont="1" applyFill="1" applyBorder="1" applyAlignment="1">
      <alignment/>
    </xf>
    <xf numFmtId="0" fontId="62" fillId="33" borderId="11" xfId="0" applyFont="1" applyFill="1" applyBorder="1" applyAlignment="1">
      <alignment/>
    </xf>
    <xf numFmtId="0" fontId="62" fillId="33" borderId="0" xfId="0" applyFont="1" applyFill="1" applyBorder="1" applyAlignment="1">
      <alignment/>
    </xf>
    <xf numFmtId="49" fontId="62" fillId="33" borderId="11" xfId="0" applyNumberFormat="1" applyFont="1" applyFill="1" applyBorder="1" applyAlignment="1">
      <alignment horizontal="center"/>
    </xf>
    <xf numFmtId="49" fontId="62" fillId="33" borderId="11" xfId="0" applyNumberFormat="1" applyFont="1" applyFill="1" applyBorder="1" applyAlignment="1">
      <alignment horizontal="center" vertical="center"/>
    </xf>
    <xf numFmtId="0" fontId="62" fillId="33" borderId="12" xfId="0" applyFont="1" applyFill="1" applyBorder="1" applyAlignment="1">
      <alignment vertical="center"/>
    </xf>
    <xf numFmtId="0" fontId="62" fillId="33" borderId="13" xfId="0" applyFont="1" applyFill="1" applyBorder="1" applyAlignment="1">
      <alignment vertical="center"/>
    </xf>
    <xf numFmtId="0" fontId="62" fillId="33" borderId="14" xfId="0" applyFont="1" applyFill="1" applyBorder="1" applyAlignment="1">
      <alignment vertical="center"/>
    </xf>
    <xf numFmtId="0" fontId="78" fillId="33" borderId="0" xfId="0" applyFont="1" applyFill="1" applyAlignment="1">
      <alignment/>
    </xf>
    <xf numFmtId="0" fontId="82" fillId="33" borderId="0" xfId="0" applyFont="1" applyFill="1" applyAlignment="1">
      <alignment/>
    </xf>
    <xf numFmtId="0" fontId="62" fillId="33" borderId="0" xfId="0" applyFont="1" applyFill="1" applyAlignment="1">
      <alignment vertical="center"/>
    </xf>
    <xf numFmtId="0" fontId="62" fillId="33" borderId="11" xfId="0" applyFont="1" applyFill="1" applyBorder="1" applyAlignment="1">
      <alignment vertical="center"/>
    </xf>
    <xf numFmtId="0" fontId="62" fillId="33" borderId="11" xfId="0" applyFont="1" applyFill="1" applyBorder="1" applyAlignment="1">
      <alignment horizontal="center" wrapText="1"/>
    </xf>
    <xf numFmtId="0" fontId="62" fillId="33" borderId="0" xfId="0" applyFont="1" applyFill="1" applyAlignment="1">
      <alignment wrapText="1"/>
    </xf>
    <xf numFmtId="0" fontId="62" fillId="33" borderId="13" xfId="0" applyFont="1" applyFill="1" applyBorder="1" applyAlignment="1">
      <alignment vertical="top"/>
    </xf>
    <xf numFmtId="0" fontId="62" fillId="33" borderId="0" xfId="0" applyFont="1" applyFill="1" applyAlignment="1">
      <alignment horizontal="left"/>
    </xf>
    <xf numFmtId="0" fontId="62" fillId="33" borderId="0" xfId="0" applyFont="1" applyFill="1" applyBorder="1" applyAlignment="1">
      <alignment vertical="top"/>
    </xf>
    <xf numFmtId="0" fontId="62" fillId="33" borderId="0" xfId="0" applyFont="1" applyFill="1" applyBorder="1" applyAlignment="1">
      <alignment vertical="center"/>
    </xf>
    <xf numFmtId="0" fontId="62" fillId="33" borderId="0" xfId="0" applyFont="1" applyFill="1" applyBorder="1" applyAlignment="1">
      <alignment/>
    </xf>
    <xf numFmtId="0" fontId="81" fillId="33" borderId="10" xfId="0" applyFont="1" applyFill="1" applyBorder="1" applyAlignment="1">
      <alignment/>
    </xf>
    <xf numFmtId="0" fontId="83" fillId="33" borderId="0" xfId="0" applyFont="1" applyFill="1" applyAlignment="1">
      <alignment vertical="top"/>
    </xf>
    <xf numFmtId="0" fontId="62" fillId="33" borderId="0" xfId="0" applyFont="1" applyFill="1" applyAlignment="1">
      <alignment horizontal="center"/>
    </xf>
    <xf numFmtId="0" fontId="62" fillId="33" borderId="0" xfId="0" applyFont="1" applyFill="1" applyAlignment="1">
      <alignment vertical="center" wrapText="1"/>
    </xf>
    <xf numFmtId="0" fontId="78" fillId="33" borderId="0" xfId="0" applyFont="1" applyFill="1" applyBorder="1" applyAlignment="1">
      <alignment/>
    </xf>
    <xf numFmtId="0" fontId="62" fillId="33" borderId="0" xfId="0" applyFont="1" applyFill="1" applyBorder="1" applyAlignment="1">
      <alignment horizontal="center" wrapText="1"/>
    </xf>
    <xf numFmtId="0" fontId="7" fillId="33" borderId="0" xfId="0" applyFont="1" applyFill="1" applyAlignment="1">
      <alignment/>
    </xf>
    <xf numFmtId="0" fontId="62" fillId="33" borderId="0" xfId="0" applyFont="1" applyFill="1" applyBorder="1" applyAlignment="1">
      <alignment horizontal="left" vertical="top"/>
    </xf>
    <xf numFmtId="0" fontId="80" fillId="33" borderId="0" xfId="0" applyFont="1" applyFill="1" applyBorder="1" applyAlignment="1">
      <alignment vertical="top"/>
    </xf>
    <xf numFmtId="0" fontId="78" fillId="33" borderId="0" xfId="0" applyFont="1" applyFill="1" applyBorder="1" applyAlignment="1">
      <alignment wrapText="1"/>
    </xf>
    <xf numFmtId="0" fontId="81" fillId="33" borderId="10" xfId="0" applyFont="1" applyFill="1" applyBorder="1" applyAlignment="1">
      <alignment horizontal="right" indent="15"/>
    </xf>
    <xf numFmtId="0" fontId="6" fillId="33" borderId="0" xfId="0" applyFont="1" applyFill="1" applyAlignment="1">
      <alignment/>
    </xf>
    <xf numFmtId="49" fontId="6" fillId="33" borderId="0" xfId="0" applyNumberFormat="1" applyFont="1" applyFill="1" applyAlignment="1">
      <alignment horizontal="center"/>
    </xf>
    <xf numFmtId="49" fontId="6" fillId="33" borderId="0" xfId="0" applyNumberFormat="1" applyFont="1" applyFill="1" applyAlignment="1">
      <alignment horizontal="center" vertical="top"/>
    </xf>
    <xf numFmtId="0" fontId="62" fillId="33" borderId="0" xfId="0" applyFont="1" applyFill="1" applyAlignment="1">
      <alignment horizontal="center" vertical="center"/>
    </xf>
    <xf numFmtId="0" fontId="62" fillId="0" borderId="11" xfId="0" applyFont="1" applyBorder="1" applyAlignment="1">
      <alignment vertical="top" wrapText="1"/>
    </xf>
    <xf numFmtId="0" fontId="62" fillId="33" borderId="12" xfId="0" applyFont="1" applyFill="1" applyBorder="1" applyAlignment="1">
      <alignment vertical="top"/>
    </xf>
    <xf numFmtId="2" fontId="62" fillId="33" borderId="0" xfId="0" applyNumberFormat="1" applyFont="1" applyFill="1" applyBorder="1" applyAlignment="1">
      <alignment horizontal="center" vertical="center"/>
    </xf>
    <xf numFmtId="164" fontId="78" fillId="33" borderId="0" xfId="0" applyNumberFormat="1" applyFont="1" applyFill="1" applyBorder="1" applyAlignment="1">
      <alignment horizontal="center" vertical="center"/>
    </xf>
    <xf numFmtId="166" fontId="62" fillId="33" borderId="0" xfId="0" applyNumberFormat="1" applyFont="1" applyFill="1" applyBorder="1" applyAlignment="1">
      <alignment horizontal="center" vertical="center"/>
    </xf>
    <xf numFmtId="0" fontId="7" fillId="0" borderId="11" xfId="0" applyFont="1" applyBorder="1" applyAlignment="1">
      <alignment horizontal="center" vertical="center"/>
    </xf>
    <xf numFmtId="0" fontId="62" fillId="33" borderId="15" xfId="0" applyFont="1" applyFill="1" applyBorder="1" applyAlignment="1">
      <alignment horizontal="center" vertical="center"/>
    </xf>
    <xf numFmtId="0" fontId="62" fillId="33" borderId="0" xfId="0" applyFont="1" applyFill="1" applyAlignment="1">
      <alignment horizontal="left" vertical="top" wrapText="1"/>
    </xf>
    <xf numFmtId="0" fontId="62" fillId="33" borderId="0" xfId="0" applyFont="1" applyFill="1" applyBorder="1" applyAlignment="1">
      <alignment vertical="center" wrapText="1"/>
    </xf>
    <xf numFmtId="0" fontId="62" fillId="33" borderId="0" xfId="0" applyFont="1" applyFill="1" applyBorder="1" applyAlignment="1">
      <alignment horizontal="left"/>
    </xf>
    <xf numFmtId="0" fontId="62" fillId="33" borderId="11" xfId="0" applyFont="1" applyFill="1" applyBorder="1" applyAlignment="1">
      <alignment horizontal="center"/>
    </xf>
    <xf numFmtId="0" fontId="62" fillId="33" borderId="11" xfId="0" applyFont="1" applyFill="1" applyBorder="1" applyAlignment="1">
      <alignment vertical="top" wrapText="1"/>
    </xf>
    <xf numFmtId="0" fontId="62" fillId="0" borderId="0" xfId="0" applyFont="1" applyAlignment="1">
      <alignment/>
    </xf>
    <xf numFmtId="164" fontId="62" fillId="33" borderId="0" xfId="0" applyNumberFormat="1" applyFont="1" applyFill="1" applyBorder="1" applyAlignment="1">
      <alignment horizontal="center" vertical="center"/>
    </xf>
    <xf numFmtId="1" fontId="62" fillId="33" borderId="0" xfId="0" applyNumberFormat="1" applyFont="1" applyFill="1" applyBorder="1" applyAlignment="1">
      <alignment horizontal="center" vertical="center"/>
    </xf>
    <xf numFmtId="0" fontId="62" fillId="33" borderId="0" xfId="0" applyFont="1" applyFill="1" applyBorder="1" applyAlignment="1">
      <alignment horizontal="justify" vertical="top" wrapText="1"/>
    </xf>
    <xf numFmtId="0" fontId="6" fillId="33" borderId="0" xfId="0" applyFont="1" applyFill="1" applyBorder="1" applyAlignment="1">
      <alignment vertical="center" wrapText="1"/>
    </xf>
    <xf numFmtId="0" fontId="6" fillId="33" borderId="0" xfId="0" applyFont="1" applyFill="1" applyBorder="1" applyAlignment="1">
      <alignment wrapText="1"/>
    </xf>
    <xf numFmtId="166" fontId="62" fillId="33" borderId="0" xfId="0" applyNumberFormat="1" applyFont="1" applyFill="1" applyBorder="1" applyAlignment="1">
      <alignment vertical="center"/>
    </xf>
    <xf numFmtId="0" fontId="78" fillId="33" borderId="0" xfId="0" applyFont="1" applyFill="1" applyBorder="1" applyAlignment="1">
      <alignment vertical="center"/>
    </xf>
    <xf numFmtId="0" fontId="6" fillId="33" borderId="0" xfId="0" applyFont="1" applyFill="1" applyBorder="1" applyAlignment="1">
      <alignment vertical="center"/>
    </xf>
    <xf numFmtId="0" fontId="80" fillId="33" borderId="0" xfId="0" applyFont="1" applyFill="1" applyBorder="1" applyAlignment="1">
      <alignment horizontal="left" vertical="top"/>
    </xf>
    <xf numFmtId="0" fontId="6" fillId="33" borderId="0" xfId="0" applyFont="1" applyFill="1" applyBorder="1" applyAlignment="1">
      <alignment horizontal="center"/>
    </xf>
    <xf numFmtId="164" fontId="84" fillId="33" borderId="0" xfId="0" applyNumberFormat="1" applyFont="1" applyFill="1" applyBorder="1" applyAlignment="1">
      <alignment horizontal="center" vertical="center"/>
    </xf>
    <xf numFmtId="166" fontId="84" fillId="33" borderId="0" xfId="0" applyNumberFormat="1" applyFont="1" applyFill="1" applyBorder="1" applyAlignment="1">
      <alignment horizontal="center" vertical="center"/>
    </xf>
    <xf numFmtId="0" fontId="84" fillId="33" borderId="0" xfId="0" applyFont="1" applyFill="1" applyBorder="1" applyAlignment="1">
      <alignment horizontal="center" vertical="center"/>
    </xf>
    <xf numFmtId="166" fontId="62" fillId="33" borderId="0" xfId="0" applyNumberFormat="1" applyFont="1" applyFill="1" applyBorder="1" applyAlignment="1">
      <alignment/>
    </xf>
    <xf numFmtId="164" fontId="62" fillId="33" borderId="0" xfId="0" applyNumberFormat="1" applyFont="1" applyFill="1" applyBorder="1" applyAlignment="1">
      <alignment/>
    </xf>
    <xf numFmtId="164" fontId="84" fillId="33" borderId="0" xfId="0" applyNumberFormat="1" applyFont="1" applyFill="1" applyBorder="1" applyAlignment="1">
      <alignment horizontal="center" vertical="top"/>
    </xf>
    <xf numFmtId="2" fontId="84" fillId="33" borderId="0" xfId="0" applyNumberFormat="1" applyFont="1" applyFill="1" applyBorder="1" applyAlignment="1">
      <alignment horizontal="center" vertical="center"/>
    </xf>
    <xf numFmtId="0" fontId="82" fillId="33" borderId="0" xfId="0" applyFont="1" applyFill="1" applyBorder="1" applyAlignment="1">
      <alignment vertical="top" wrapText="1"/>
    </xf>
    <xf numFmtId="164" fontId="62" fillId="33" borderId="0" xfId="0" applyNumberFormat="1" applyFont="1" applyFill="1" applyBorder="1" applyAlignment="1">
      <alignment vertical="center"/>
    </xf>
    <xf numFmtId="0" fontId="82" fillId="33" borderId="0" xfId="0" applyFont="1" applyFill="1" applyAlignment="1">
      <alignment horizontal="left"/>
    </xf>
    <xf numFmtId="0" fontId="62" fillId="0" borderId="11" xfId="0" applyFont="1" applyBorder="1" applyAlignment="1">
      <alignment wrapText="1"/>
    </xf>
    <xf numFmtId="0" fontId="85" fillId="33" borderId="0" xfId="0" applyFont="1" applyFill="1" applyAlignment="1">
      <alignment/>
    </xf>
    <xf numFmtId="0" fontId="78" fillId="34" borderId="11" xfId="0" applyFont="1" applyFill="1" applyBorder="1" applyAlignment="1">
      <alignment vertical="top" wrapText="1"/>
    </xf>
    <xf numFmtId="0" fontId="62" fillId="33" borderId="11" xfId="0" applyFont="1" applyFill="1" applyBorder="1" applyAlignment="1">
      <alignment/>
    </xf>
    <xf numFmtId="0" fontId="62" fillId="34" borderId="0" xfId="0" applyFont="1" applyFill="1" applyBorder="1" applyAlignment="1">
      <alignment wrapText="1"/>
    </xf>
    <xf numFmtId="0" fontId="86" fillId="0" borderId="11" xfId="0" applyFont="1" applyBorder="1" applyAlignment="1">
      <alignment horizontal="center" wrapText="1"/>
    </xf>
    <xf numFmtId="0" fontId="86" fillId="0" borderId="11" xfId="0" applyFont="1" applyBorder="1" applyAlignment="1">
      <alignment horizontal="center" vertical="top" wrapText="1"/>
    </xf>
    <xf numFmtId="0" fontId="84" fillId="0" borderId="11" xfId="0" applyFont="1" applyBorder="1" applyAlignment="1">
      <alignment horizontal="center" wrapText="1"/>
    </xf>
    <xf numFmtId="0" fontId="84" fillId="0" borderId="11" xfId="0" applyFont="1" applyBorder="1" applyAlignment="1">
      <alignment horizontal="center" vertical="top" wrapText="1"/>
    </xf>
    <xf numFmtId="0" fontId="62" fillId="33" borderId="14" xfId="0" applyFont="1" applyFill="1" applyBorder="1" applyAlignment="1">
      <alignment vertical="top"/>
    </xf>
    <xf numFmtId="0" fontId="78" fillId="0" borderId="11" xfId="0" applyFont="1" applyBorder="1" applyAlignment="1">
      <alignment horizontal="right" vertical="top" wrapText="1"/>
    </xf>
    <xf numFmtId="0" fontId="87" fillId="0" borderId="11" xfId="0" applyFont="1" applyBorder="1" applyAlignment="1">
      <alignment horizontal="center" vertical="top" wrapText="1"/>
    </xf>
    <xf numFmtId="0" fontId="80" fillId="33" borderId="0" xfId="0" applyFont="1" applyFill="1" applyBorder="1" applyAlignment="1">
      <alignment vertical="center"/>
    </xf>
    <xf numFmtId="0" fontId="80" fillId="33" borderId="0" xfId="0" applyFont="1" applyFill="1" applyBorder="1" applyAlignment="1">
      <alignment horizontal="left" vertical="center"/>
    </xf>
    <xf numFmtId="0" fontId="7" fillId="33" borderId="0" xfId="0" applyFont="1" applyFill="1" applyAlignment="1">
      <alignment wrapText="1"/>
    </xf>
    <xf numFmtId="0" fontId="78" fillId="34" borderId="11" xfId="0" applyFont="1" applyFill="1" applyBorder="1" applyAlignment="1">
      <alignment horizontal="center" vertical="center" wrapText="1"/>
    </xf>
    <xf numFmtId="165" fontId="15" fillId="33" borderId="0" xfId="0" applyNumberFormat="1" applyFont="1" applyFill="1" applyAlignment="1">
      <alignment horizontal="left"/>
    </xf>
    <xf numFmtId="0" fontId="62" fillId="35" borderId="0" xfId="0" applyFont="1" applyFill="1" applyAlignment="1">
      <alignment/>
    </xf>
    <xf numFmtId="0" fontId="79" fillId="33" borderId="0" xfId="0" applyFont="1" applyFill="1" applyBorder="1" applyAlignment="1">
      <alignment/>
    </xf>
    <xf numFmtId="0" fontId="79" fillId="33" borderId="0" xfId="0" applyFont="1" applyFill="1" applyBorder="1" applyAlignment="1">
      <alignment vertical="center"/>
    </xf>
    <xf numFmtId="0" fontId="88" fillId="0" borderId="11" xfId="0" applyFont="1" applyBorder="1" applyAlignment="1">
      <alignment horizontal="center" wrapText="1"/>
    </xf>
    <xf numFmtId="0" fontId="89" fillId="33" borderId="0" xfId="0" applyFont="1" applyFill="1" applyAlignment="1">
      <alignment/>
    </xf>
    <xf numFmtId="0" fontId="6" fillId="33" borderId="0" xfId="52" applyFont="1" applyFill="1" applyAlignment="1" applyProtection="1">
      <alignment/>
      <protection/>
    </xf>
    <xf numFmtId="0" fontId="16" fillId="0" borderId="11" xfId="0" applyFont="1" applyBorder="1" applyAlignment="1">
      <alignment horizontal="center" vertical="top" wrapText="1"/>
    </xf>
    <xf numFmtId="0" fontId="82" fillId="33" borderId="11" xfId="0" applyFont="1" applyFill="1" applyBorder="1" applyAlignment="1">
      <alignment horizontal="center" vertical="center"/>
    </xf>
    <xf numFmtId="9" fontId="7" fillId="33" borderId="11" xfId="59"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78" fillId="33" borderId="0" xfId="0" applyFont="1" applyFill="1" applyBorder="1" applyAlignment="1">
      <alignment horizontal="right" vertical="center"/>
    </xf>
    <xf numFmtId="0" fontId="62"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0" fontId="78" fillId="33" borderId="0" xfId="0" applyFont="1" applyFill="1" applyBorder="1" applyAlignment="1">
      <alignment horizontal="center"/>
    </xf>
    <xf numFmtId="0" fontId="62" fillId="33" borderId="0" xfId="0" applyFont="1" applyFill="1" applyBorder="1" applyAlignment="1">
      <alignment horizontal="left" vertical="top" wrapText="1"/>
    </xf>
    <xf numFmtId="0" fontId="78" fillId="33" borderId="0" xfId="0" applyFont="1" applyFill="1" applyAlignment="1">
      <alignment horizontal="left" wrapText="1"/>
    </xf>
    <xf numFmtId="0" fontId="82" fillId="0" borderId="0" xfId="0" applyFont="1" applyAlignment="1">
      <alignment horizontal="center"/>
    </xf>
    <xf numFmtId="0" fontId="62" fillId="34" borderId="0" xfId="0" applyFont="1" applyFill="1" applyBorder="1" applyAlignment="1">
      <alignment vertical="top" wrapText="1"/>
    </xf>
    <xf numFmtId="0" fontId="78" fillId="33" borderId="0" xfId="0" applyFont="1" applyFill="1" applyAlignment="1">
      <alignment horizontal="left"/>
    </xf>
    <xf numFmtId="0" fontId="82" fillId="33" borderId="0" xfId="0" applyFont="1" applyFill="1" applyAlignment="1">
      <alignment horizontal="right"/>
    </xf>
    <xf numFmtId="0" fontId="78" fillId="33" borderId="0" xfId="0" applyFont="1" applyFill="1" applyAlignment="1">
      <alignment horizontal="right"/>
    </xf>
    <xf numFmtId="0" fontId="78" fillId="33" borderId="0" xfId="0" applyFont="1" applyFill="1" applyBorder="1" applyAlignment="1">
      <alignment horizontal="right" vertical="top" wrapText="1"/>
    </xf>
    <xf numFmtId="0" fontId="82" fillId="0" borderId="0" xfId="0" applyFont="1" applyAlignment="1">
      <alignment horizontal="right"/>
    </xf>
    <xf numFmtId="0" fontId="86" fillId="33" borderId="0" xfId="0" applyFont="1" applyFill="1" applyAlignment="1">
      <alignment horizontal="right"/>
    </xf>
    <xf numFmtId="0" fontId="86" fillId="33" borderId="0" xfId="0" applyFont="1" applyFill="1" applyAlignment="1">
      <alignment/>
    </xf>
    <xf numFmtId="0" fontId="87" fillId="33" borderId="16" xfId="0" applyFont="1" applyFill="1" applyBorder="1" applyAlignment="1">
      <alignment vertical="top"/>
    </xf>
    <xf numFmtId="0" fontId="87" fillId="33" borderId="0" xfId="0" applyFont="1" applyFill="1" applyBorder="1" applyAlignment="1">
      <alignment vertical="top"/>
    </xf>
    <xf numFmtId="0" fontId="86" fillId="33" borderId="0" xfId="0" applyFont="1" applyFill="1" applyAlignment="1">
      <alignment/>
    </xf>
    <xf numFmtId="0" fontId="86" fillId="33" borderId="0" xfId="0" applyFont="1" applyFill="1" applyBorder="1" applyAlignment="1">
      <alignment horizontal="left" vertical="center"/>
    </xf>
    <xf numFmtId="0" fontId="86" fillId="33" borderId="0" xfId="0" applyFont="1" applyFill="1" applyBorder="1" applyAlignment="1">
      <alignment/>
    </xf>
    <xf numFmtId="0" fontId="82" fillId="33" borderId="0" xfId="0" applyFont="1" applyFill="1" applyAlignment="1">
      <alignment horizontal="right" vertical="center"/>
    </xf>
    <xf numFmtId="0" fontId="90" fillId="33" borderId="0" xfId="0" applyFont="1" applyFill="1" applyAlignment="1">
      <alignment/>
    </xf>
    <xf numFmtId="164" fontId="86" fillId="33" borderId="0" xfId="0" applyNumberFormat="1" applyFont="1" applyFill="1" applyBorder="1" applyAlignment="1">
      <alignment vertical="center"/>
    </xf>
    <xf numFmtId="0" fontId="86" fillId="33" borderId="0" xfId="0" applyFont="1" applyFill="1" applyBorder="1" applyAlignment="1">
      <alignment vertical="center"/>
    </xf>
    <xf numFmtId="164" fontId="86" fillId="33" borderId="0" xfId="0" applyNumberFormat="1" applyFont="1" applyFill="1" applyBorder="1" applyAlignment="1">
      <alignment horizontal="center" vertical="center"/>
    </xf>
    <xf numFmtId="2" fontId="86" fillId="33" borderId="0" xfId="0" applyNumberFormat="1" applyFont="1" applyFill="1" applyBorder="1" applyAlignment="1">
      <alignment horizontal="center" vertical="center"/>
    </xf>
    <xf numFmtId="0" fontId="91" fillId="33" borderId="0" xfId="52" applyFont="1" applyFill="1" applyAlignment="1" applyProtection="1">
      <alignment/>
      <protection/>
    </xf>
    <xf numFmtId="0" fontId="80" fillId="33" borderId="0" xfId="0" applyFont="1" applyFill="1" applyBorder="1" applyAlignment="1">
      <alignment/>
    </xf>
    <xf numFmtId="0" fontId="86" fillId="33" borderId="0" xfId="0" applyFont="1" applyFill="1" applyBorder="1" applyAlignment="1">
      <alignment vertical="top"/>
    </xf>
    <xf numFmtId="166" fontId="87" fillId="33" borderId="0" xfId="0" applyNumberFormat="1" applyFont="1" applyFill="1" applyBorder="1" applyAlignment="1">
      <alignment horizontal="center" vertical="top"/>
    </xf>
    <xf numFmtId="166" fontId="86" fillId="33" borderId="0" xfId="0" applyNumberFormat="1" applyFont="1" applyFill="1" applyBorder="1" applyAlignment="1">
      <alignment/>
    </xf>
    <xf numFmtId="164" fontId="86" fillId="33" borderId="0" xfId="0" applyNumberFormat="1" applyFont="1" applyFill="1" applyBorder="1" applyAlignment="1">
      <alignment/>
    </xf>
    <xf numFmtId="0" fontId="86" fillId="33" borderId="0" xfId="0" applyFont="1" applyFill="1" applyBorder="1" applyAlignment="1">
      <alignment/>
    </xf>
    <xf numFmtId="0" fontId="86" fillId="33" borderId="0" xfId="0" applyFont="1" applyFill="1" applyBorder="1" applyAlignment="1">
      <alignment horizontal="center" vertical="top"/>
    </xf>
    <xf numFmtId="0" fontId="78" fillId="0" borderId="0" xfId="0" applyFont="1" applyAlignment="1">
      <alignment horizontal="right"/>
    </xf>
    <xf numFmtId="0" fontId="86" fillId="0" borderId="0" xfId="0" applyFont="1" applyAlignment="1">
      <alignment/>
    </xf>
    <xf numFmtId="0" fontId="86" fillId="34" borderId="0" xfId="0" applyFont="1" applyFill="1" applyBorder="1" applyAlignment="1">
      <alignment wrapText="1"/>
    </xf>
    <xf numFmtId="0" fontId="86" fillId="33" borderId="0" xfId="0" applyFont="1" applyFill="1" applyBorder="1" applyAlignment="1">
      <alignment horizontal="left"/>
    </xf>
    <xf numFmtId="0" fontId="86" fillId="33" borderId="0" xfId="0" applyFont="1" applyFill="1" applyBorder="1" applyAlignment="1">
      <alignment horizontal="center" wrapText="1"/>
    </xf>
    <xf numFmtId="0" fontId="92" fillId="33" borderId="0" xfId="0" applyFont="1" applyFill="1" applyBorder="1" applyAlignment="1">
      <alignment/>
    </xf>
    <xf numFmtId="3" fontId="93" fillId="33" borderId="11" xfId="0" applyNumberFormat="1" applyFont="1" applyFill="1" applyBorder="1" applyAlignment="1">
      <alignment horizontal="right" vertical="top" wrapText="1"/>
    </xf>
    <xf numFmtId="0" fontId="93" fillId="33" borderId="17" xfId="0" applyFont="1" applyFill="1" applyBorder="1" applyAlignment="1">
      <alignment horizontal="center" wrapText="1"/>
    </xf>
    <xf numFmtId="0" fontId="93" fillId="33" borderId="17" xfId="0" applyFont="1" applyFill="1" applyBorder="1" applyAlignment="1">
      <alignment horizontal="center" vertical="top" wrapText="1"/>
    </xf>
    <xf numFmtId="0" fontId="80" fillId="33" borderId="11" xfId="0" applyNumberFormat="1" applyFont="1" applyFill="1" applyBorder="1" applyAlignment="1">
      <alignment horizontal="center" vertical="center"/>
    </xf>
    <xf numFmtId="0" fontId="78" fillId="33" borderId="10" xfId="0" applyFont="1" applyFill="1" applyBorder="1" applyAlignment="1">
      <alignment horizontal="right" vertical="top" wrapText="1"/>
    </xf>
    <xf numFmtId="0" fontId="6" fillId="33" borderId="0" xfId="0" applyFont="1" applyFill="1" applyAlignment="1">
      <alignment/>
    </xf>
    <xf numFmtId="0" fontId="7" fillId="33" borderId="0" xfId="0" applyFont="1" applyFill="1" applyAlignment="1">
      <alignment/>
    </xf>
    <xf numFmtId="0" fontId="78" fillId="33" borderId="0" xfId="0" applyFont="1" applyFill="1" applyAlignment="1">
      <alignment horizontal="right" vertical="top"/>
    </xf>
    <xf numFmtId="164" fontId="86" fillId="33" borderId="0" xfId="0" applyNumberFormat="1" applyFont="1" applyFill="1" applyBorder="1" applyAlignment="1">
      <alignment horizontal="center" vertical="top"/>
    </xf>
    <xf numFmtId="2" fontId="86" fillId="33" borderId="0" xfId="0" applyNumberFormat="1" applyFont="1" applyFill="1" applyBorder="1" applyAlignment="1">
      <alignment horizontal="center" vertical="top"/>
    </xf>
    <xf numFmtId="166" fontId="86" fillId="33" borderId="0" xfId="0" applyNumberFormat="1" applyFont="1" applyFill="1" applyBorder="1" applyAlignment="1">
      <alignment vertical="top"/>
    </xf>
    <xf numFmtId="164" fontId="86" fillId="33" borderId="0" xfId="0" applyNumberFormat="1" applyFont="1" applyFill="1" applyBorder="1" applyAlignment="1">
      <alignment vertical="top"/>
    </xf>
    <xf numFmtId="0" fontId="78" fillId="0" borderId="11" xfId="0" applyFont="1" applyBorder="1" applyAlignment="1">
      <alignment horizontal="center" wrapText="1"/>
    </xf>
    <xf numFmtId="0" fontId="78" fillId="0" borderId="11" xfId="0" applyFont="1" applyBorder="1" applyAlignment="1">
      <alignment horizontal="center" vertical="top" wrapText="1"/>
    </xf>
    <xf numFmtId="0" fontId="87" fillId="34" borderId="12" xfId="0" applyFont="1" applyFill="1" applyBorder="1" applyAlignment="1">
      <alignment horizontal="center" vertical="center" wrapText="1"/>
    </xf>
    <xf numFmtId="0" fontId="87" fillId="34" borderId="11" xfId="0" applyFont="1" applyFill="1" applyBorder="1" applyAlignment="1">
      <alignment horizontal="center" vertical="center"/>
    </xf>
    <xf numFmtId="0" fontId="86" fillId="34" borderId="11" xfId="0" applyFont="1" applyFill="1" applyBorder="1" applyAlignment="1">
      <alignment horizontal="center" vertical="center"/>
    </xf>
    <xf numFmtId="0" fontId="7" fillId="0" borderId="11" xfId="0" applyFont="1" applyBorder="1" applyAlignment="1">
      <alignment vertical="center"/>
    </xf>
    <xf numFmtId="0" fontId="87" fillId="33" borderId="11" xfId="0" applyFont="1" applyFill="1" applyBorder="1" applyAlignment="1">
      <alignment horizontal="center"/>
    </xf>
    <xf numFmtId="0" fontId="87" fillId="33" borderId="11" xfId="0" applyFont="1" applyFill="1" applyBorder="1" applyAlignment="1">
      <alignment horizontal="center" wrapText="1"/>
    </xf>
    <xf numFmtId="0" fontId="86" fillId="33" borderId="11" xfId="0" applyFont="1" applyFill="1" applyBorder="1" applyAlignment="1">
      <alignment horizontal="center"/>
    </xf>
    <xf numFmtId="0" fontId="16" fillId="33" borderId="15" xfId="0" applyFont="1" applyFill="1" applyBorder="1" applyAlignment="1">
      <alignment horizontal="center" vertical="center" wrapText="1"/>
    </xf>
    <xf numFmtId="0" fontId="86" fillId="33" borderId="18" xfId="0" applyFont="1" applyFill="1" applyBorder="1" applyAlignment="1">
      <alignment vertical="center" wrapText="1"/>
    </xf>
    <xf numFmtId="0" fontId="16" fillId="34" borderId="11" xfId="0" applyFont="1" applyFill="1" applyBorder="1" applyAlignment="1">
      <alignment horizontal="center" vertical="top" wrapText="1"/>
    </xf>
    <xf numFmtId="0" fontId="16" fillId="33" borderId="11" xfId="0" applyFont="1" applyFill="1" applyBorder="1" applyAlignment="1">
      <alignment horizontal="center" vertical="top" wrapText="1"/>
    </xf>
    <xf numFmtId="0" fontId="86" fillId="34" borderId="11" xfId="0" applyFont="1" applyFill="1" applyBorder="1" applyAlignment="1">
      <alignment horizontal="center" wrapText="1"/>
    </xf>
    <xf numFmtId="0" fontId="92" fillId="33" borderId="0" xfId="0" applyFont="1" applyFill="1" applyBorder="1" applyAlignment="1">
      <alignment horizontal="center"/>
    </xf>
    <xf numFmtId="0" fontId="86" fillId="33" borderId="12" xfId="0" applyFont="1" applyFill="1" applyBorder="1" applyAlignment="1">
      <alignment vertical="center"/>
    </xf>
    <xf numFmtId="0" fontId="86" fillId="33" borderId="13" xfId="0" applyFont="1" applyFill="1" applyBorder="1" applyAlignment="1">
      <alignment vertical="center"/>
    </xf>
    <xf numFmtId="0" fontId="86" fillId="33" borderId="14" xfId="0" applyFont="1" applyFill="1" applyBorder="1" applyAlignment="1">
      <alignment vertical="center"/>
    </xf>
    <xf numFmtId="0" fontId="80" fillId="33" borderId="0" xfId="0" applyFont="1" applyFill="1" applyBorder="1" applyAlignment="1">
      <alignment/>
    </xf>
    <xf numFmtId="0" fontId="80" fillId="33" borderId="0" xfId="0" applyFont="1" applyFill="1" applyAlignment="1">
      <alignment wrapText="1"/>
    </xf>
    <xf numFmtId="0" fontId="78" fillId="33" borderId="0" xfId="0" applyFont="1" applyFill="1" applyBorder="1" applyAlignment="1">
      <alignment horizontal="right" vertical="top"/>
    </xf>
    <xf numFmtId="0" fontId="80" fillId="33" borderId="11" xfId="0" applyNumberFormat="1" applyFont="1" applyFill="1" applyBorder="1" applyAlignment="1">
      <alignment horizontal="center"/>
    </xf>
    <xf numFmtId="3" fontId="7" fillId="33" borderId="11" xfId="0" applyNumberFormat="1" applyFont="1" applyFill="1" applyBorder="1" applyAlignment="1">
      <alignment horizontal="right" vertical="center" wrapText="1"/>
    </xf>
    <xf numFmtId="0" fontId="84" fillId="33" borderId="11" xfId="0" applyFont="1" applyFill="1" applyBorder="1" applyAlignment="1">
      <alignment vertical="top"/>
    </xf>
    <xf numFmtId="3" fontId="78" fillId="33" borderId="11" xfId="0" applyNumberFormat="1" applyFont="1" applyFill="1" applyBorder="1" applyAlignment="1">
      <alignment horizontal="right" vertical="top" wrapText="1"/>
    </xf>
    <xf numFmtId="167" fontId="82" fillId="33" borderId="11" xfId="0" applyNumberFormat="1" applyFont="1" applyFill="1" applyBorder="1" applyAlignment="1">
      <alignment horizontal="right" vertical="center"/>
    </xf>
    <xf numFmtId="164" fontId="82" fillId="33" borderId="11" xfId="0" applyNumberFormat="1" applyFont="1" applyFill="1" applyBorder="1" applyAlignment="1">
      <alignment horizontal="right" vertical="center"/>
    </xf>
    <xf numFmtId="167" fontId="62" fillId="33" borderId="11" xfId="0" applyNumberFormat="1" applyFont="1" applyFill="1" applyBorder="1" applyAlignment="1">
      <alignment horizontal="right" vertical="center" wrapText="1"/>
    </xf>
    <xf numFmtId="0" fontId="62" fillId="36" borderId="0" xfId="0" applyFont="1" applyFill="1" applyAlignment="1">
      <alignment/>
    </xf>
    <xf numFmtId="0" fontId="62" fillId="37" borderId="0" xfId="0" applyFont="1" applyFill="1" applyAlignment="1">
      <alignment/>
    </xf>
    <xf numFmtId="0" fontId="62" fillId="38" borderId="0" xfId="0" applyFont="1" applyFill="1" applyAlignment="1">
      <alignment/>
    </xf>
    <xf numFmtId="9" fontId="62" fillId="33" borderId="11" xfId="59" applyNumberFormat="1" applyFont="1" applyFill="1" applyBorder="1" applyAlignment="1">
      <alignment horizontal="center" vertical="center"/>
    </xf>
    <xf numFmtId="9" fontId="78" fillId="33" borderId="11" xfId="59" applyNumberFormat="1" applyFont="1" applyFill="1" applyBorder="1" applyAlignment="1">
      <alignment horizontal="center" vertical="center"/>
    </xf>
    <xf numFmtId="167" fontId="84" fillId="33" borderId="11" xfId="0" applyNumberFormat="1" applyFont="1" applyFill="1" applyBorder="1" applyAlignment="1">
      <alignment horizontal="right" vertical="center"/>
    </xf>
    <xf numFmtId="167" fontId="78" fillId="33" borderId="11" xfId="0" applyNumberFormat="1" applyFont="1" applyFill="1" applyBorder="1" applyAlignment="1">
      <alignment horizontal="right" vertical="center" wrapText="1"/>
    </xf>
    <xf numFmtId="4"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center" wrapText="1"/>
    </xf>
    <xf numFmtId="167" fontId="93" fillId="33" borderId="11" xfId="0" applyNumberFormat="1" applyFont="1" applyFill="1" applyBorder="1" applyAlignment="1">
      <alignment horizontal="right" vertical="center" wrapText="1"/>
    </xf>
    <xf numFmtId="167" fontId="94" fillId="33" borderId="11" xfId="0" applyNumberFormat="1" applyFont="1" applyFill="1" applyBorder="1" applyAlignment="1">
      <alignment horizontal="right" wrapText="1"/>
    </xf>
    <xf numFmtId="167" fontId="62" fillId="33" borderId="11" xfId="0" applyNumberFormat="1" applyFont="1" applyFill="1" applyBorder="1" applyAlignment="1">
      <alignment horizontal="right" vertical="top" wrapText="1"/>
    </xf>
    <xf numFmtId="3" fontId="62" fillId="33" borderId="11" xfId="0" applyNumberFormat="1" applyFont="1" applyFill="1" applyBorder="1" applyAlignment="1">
      <alignment horizontal="right" vertical="top" wrapText="1"/>
    </xf>
    <xf numFmtId="3" fontId="84" fillId="0" borderId="11" xfId="0" applyNumberFormat="1" applyFont="1" applyBorder="1" applyAlignment="1">
      <alignment horizontal="right" wrapText="1"/>
    </xf>
    <xf numFmtId="3" fontId="82" fillId="0" borderId="11" xfId="0" applyNumberFormat="1" applyFont="1" applyBorder="1" applyAlignment="1">
      <alignment horizontal="right" wrapText="1"/>
    </xf>
    <xf numFmtId="4" fontId="84" fillId="0" borderId="11" xfId="0" applyNumberFormat="1" applyFont="1" applyBorder="1" applyAlignment="1">
      <alignment horizontal="right" vertical="top" wrapText="1"/>
    </xf>
    <xf numFmtId="4" fontId="82" fillId="0" borderId="11" xfId="0" applyNumberFormat="1" applyFont="1" applyBorder="1" applyAlignment="1">
      <alignment horizontal="right" wrapText="1"/>
    </xf>
    <xf numFmtId="3" fontId="84" fillId="0" borderId="11" xfId="0" applyNumberFormat="1" applyFont="1" applyBorder="1" applyAlignment="1">
      <alignment horizontal="right" vertical="center" wrapText="1"/>
    </xf>
    <xf numFmtId="4" fontId="84" fillId="0" borderId="11" xfId="0" applyNumberFormat="1" applyFont="1" applyBorder="1" applyAlignment="1">
      <alignment horizontal="right" vertical="center" wrapText="1"/>
    </xf>
    <xf numFmtId="0" fontId="95" fillId="33" borderId="0" xfId="0" applyFont="1" applyFill="1" applyBorder="1" applyAlignment="1">
      <alignment vertical="center"/>
    </xf>
    <xf numFmtId="0" fontId="96" fillId="33" borderId="0" xfId="0" applyFont="1" applyFill="1" applyBorder="1" applyAlignment="1">
      <alignment vertical="top"/>
    </xf>
    <xf numFmtId="3" fontId="62" fillId="0" borderId="11" xfId="0" applyNumberFormat="1" applyFont="1" applyFill="1" applyBorder="1" applyAlignment="1">
      <alignment horizontal="right" vertical="center" wrapText="1"/>
    </xf>
    <xf numFmtId="3" fontId="78" fillId="33" borderId="11" xfId="0" applyNumberFormat="1" applyFont="1" applyFill="1" applyBorder="1" applyAlignment="1">
      <alignment horizontal="right" vertical="center" wrapText="1"/>
    </xf>
    <xf numFmtId="0" fontId="62" fillId="0" borderId="0" xfId="0" applyFont="1" applyAlignment="1">
      <alignment horizontal="justify" vertical="center"/>
    </xf>
    <xf numFmtId="0" fontId="78" fillId="34" borderId="19" xfId="0" applyFont="1" applyFill="1" applyBorder="1" applyAlignment="1">
      <alignment horizontal="center" wrapText="1"/>
    </xf>
    <xf numFmtId="0" fontId="86"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4" fillId="33" borderId="11" xfId="0" applyFont="1" applyFill="1" applyBorder="1" applyAlignment="1">
      <alignment horizontal="left" vertical="top"/>
    </xf>
    <xf numFmtId="0" fontId="86" fillId="0" borderId="11" xfId="0" applyFont="1" applyBorder="1" applyAlignment="1">
      <alignment horizontal="center" vertical="center" wrapText="1"/>
    </xf>
    <xf numFmtId="0" fontId="86" fillId="33" borderId="15"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0" borderId="15" xfId="0" applyFont="1" applyBorder="1" applyAlignment="1">
      <alignment horizontal="center" vertical="center" wrapText="1"/>
    </xf>
    <xf numFmtId="0" fontId="62" fillId="33" borderId="0" xfId="0" applyFont="1" applyFill="1" applyBorder="1" applyAlignment="1">
      <alignment horizontal="center"/>
    </xf>
    <xf numFmtId="0" fontId="62" fillId="33" borderId="0" xfId="0" applyFont="1" applyFill="1" applyBorder="1" applyAlignment="1">
      <alignment horizontal="center" vertical="top" wrapText="1"/>
    </xf>
    <xf numFmtId="0" fontId="78" fillId="33" borderId="0" xfId="0" applyFont="1" applyFill="1" applyBorder="1" applyAlignment="1">
      <alignment horizontal="left"/>
    </xf>
    <xf numFmtId="0" fontId="78" fillId="33" borderId="11" xfId="0" applyFont="1" applyFill="1" applyBorder="1" applyAlignment="1">
      <alignment horizontal="right" vertical="top" wrapText="1"/>
    </xf>
    <xf numFmtId="0" fontId="62"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3" borderId="11" xfId="0" applyFont="1" applyFill="1" applyBorder="1" applyAlignment="1">
      <alignment vertical="center" wrapText="1"/>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87" fillId="34" borderId="11" xfId="0" applyFont="1" applyFill="1" applyBorder="1" applyAlignment="1">
      <alignment horizontal="center" vertical="top" wrapText="1"/>
    </xf>
    <xf numFmtId="0" fontId="62" fillId="33" borderId="15"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86" fillId="34" borderId="11" xfId="0" applyFont="1" applyFill="1" applyBorder="1" applyAlignment="1">
      <alignment horizontal="center" vertical="center" wrapText="1"/>
    </xf>
    <xf numFmtId="3" fontId="94" fillId="33" borderId="11" xfId="0" applyNumberFormat="1" applyFont="1" applyFill="1" applyBorder="1" applyAlignment="1">
      <alignment horizontal="right" wrapText="1"/>
    </xf>
    <xf numFmtId="0" fontId="62" fillId="33" borderId="11" xfId="0" applyFont="1" applyFill="1" applyBorder="1" applyAlignment="1">
      <alignment horizontal="center" vertical="top"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86" fillId="33" borderId="0" xfId="0" applyFont="1" applyFill="1" applyBorder="1" applyAlignment="1">
      <alignment horizontal="left" vertical="top" wrapText="1"/>
    </xf>
    <xf numFmtId="0" fontId="62" fillId="33" borderId="10" xfId="0" applyFont="1" applyFill="1" applyBorder="1" applyAlignment="1">
      <alignment horizontal="center"/>
    </xf>
    <xf numFmtId="0" fontId="16" fillId="0" borderId="11" xfId="0" applyFont="1" applyBorder="1" applyAlignment="1">
      <alignment horizontal="center" vertical="center"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87" fillId="34" borderId="11" xfId="0" applyFont="1" applyFill="1" applyBorder="1" applyAlignment="1">
      <alignment horizontal="center" vertical="center" wrapText="1"/>
    </xf>
    <xf numFmtId="0" fontId="7" fillId="33" borderId="0" xfId="0" applyFont="1" applyFill="1" applyAlignment="1">
      <alignment horizontal="left" wrapText="1" indent="2"/>
    </xf>
    <xf numFmtId="0" fontId="86" fillId="33" borderId="11" xfId="0" applyFont="1" applyFill="1" applyBorder="1" applyAlignment="1">
      <alignment horizontal="center" vertical="center"/>
    </xf>
    <xf numFmtId="0" fontId="97" fillId="33" borderId="0" xfId="0" applyFont="1" applyFill="1" applyBorder="1" applyAlignment="1">
      <alignment/>
    </xf>
    <xf numFmtId="0" fontId="98" fillId="33" borderId="0" xfId="0" applyFont="1" applyFill="1" applyBorder="1" applyAlignment="1">
      <alignment horizontal="left" vertical="top"/>
    </xf>
    <xf numFmtId="0" fontId="97" fillId="33" borderId="0" xfId="0" applyFont="1" applyFill="1" applyBorder="1" applyAlignment="1">
      <alignment horizontal="left" vertical="center"/>
    </xf>
    <xf numFmtId="164" fontId="97" fillId="33" borderId="0" xfId="0" applyNumberFormat="1" applyFont="1" applyFill="1" applyBorder="1" applyAlignment="1">
      <alignment horizontal="center" vertical="top"/>
    </xf>
    <xf numFmtId="0" fontId="62" fillId="33" borderId="12" xfId="0" applyFont="1" applyFill="1" applyBorder="1" applyAlignment="1">
      <alignment vertical="center" wrapText="1"/>
    </xf>
    <xf numFmtId="0" fontId="62" fillId="33" borderId="18" xfId="0" applyFont="1" applyFill="1" applyBorder="1" applyAlignment="1">
      <alignment vertical="center" wrapText="1"/>
    </xf>
    <xf numFmtId="0" fontId="97" fillId="33" borderId="0" xfId="0" applyFont="1" applyFill="1" applyBorder="1" applyAlignment="1">
      <alignment horizontal="center" vertical="center"/>
    </xf>
    <xf numFmtId="9" fontId="62" fillId="33" borderId="11" xfId="59" applyNumberFormat="1" applyFont="1" applyFill="1" applyBorder="1" applyAlignment="1">
      <alignment horizontal="center" vertical="top" wrapText="1"/>
    </xf>
    <xf numFmtId="167" fontId="6" fillId="0" borderId="11" xfId="0" applyNumberFormat="1" applyFont="1" applyFill="1" applyBorder="1" applyAlignment="1">
      <alignment horizontal="right" vertical="center"/>
    </xf>
    <xf numFmtId="164" fontId="6" fillId="0" borderId="11" xfId="0" applyNumberFormat="1" applyFont="1" applyFill="1" applyBorder="1" applyAlignment="1">
      <alignment horizontal="center" vertical="center"/>
    </xf>
    <xf numFmtId="167" fontId="6" fillId="33" borderId="11" xfId="0" applyNumberFormat="1" applyFont="1" applyFill="1" applyBorder="1" applyAlignment="1">
      <alignment horizontal="right" vertical="center" wrapText="1"/>
    </xf>
    <xf numFmtId="0" fontId="78" fillId="34" borderId="11" xfId="0" applyFont="1" applyFill="1" applyBorder="1" applyAlignment="1">
      <alignment horizontal="center" wrapText="1"/>
    </xf>
    <xf numFmtId="164" fontId="62" fillId="0" borderId="11" xfId="0" applyNumberFormat="1" applyFont="1" applyFill="1" applyBorder="1" applyAlignment="1">
      <alignment horizontal="center" vertical="center"/>
    </xf>
    <xf numFmtId="0" fontId="62" fillId="0" borderId="11" xfId="0" applyFont="1" applyFill="1" applyBorder="1" applyAlignment="1">
      <alignment horizontal="center" vertical="top" wrapText="1"/>
    </xf>
    <xf numFmtId="0" fontId="80" fillId="33" borderId="0" xfId="0" applyFont="1" applyFill="1" applyAlignment="1">
      <alignment horizontal="center" vertical="center"/>
    </xf>
    <xf numFmtId="0" fontId="62" fillId="34" borderId="19" xfId="0" applyFont="1" applyFill="1" applyBorder="1" applyAlignment="1">
      <alignment vertical="center"/>
    </xf>
    <xf numFmtId="0" fontId="78" fillId="34" borderId="20" xfId="0" applyFont="1" applyFill="1" applyBorder="1" applyAlignment="1">
      <alignment horizontal="center" wrapText="1"/>
    </xf>
    <xf numFmtId="0" fontId="62" fillId="34" borderId="20" xfId="0" applyFont="1" applyFill="1" applyBorder="1" applyAlignment="1">
      <alignment horizontal="center" vertical="center" wrapText="1"/>
    </xf>
    <xf numFmtId="0" fontId="78" fillId="37" borderId="0" xfId="0" applyFont="1" applyFill="1" applyAlignment="1" applyProtection="1">
      <alignment horizontal="center"/>
      <protection locked="0"/>
    </xf>
    <xf numFmtId="0" fontId="80" fillId="35" borderId="21" xfId="0" applyFont="1" applyFill="1" applyBorder="1" applyAlignment="1" applyProtection="1">
      <alignment/>
      <protection locked="0"/>
    </xf>
    <xf numFmtId="0" fontId="80" fillId="35" borderId="16" xfId="0" applyFont="1" applyFill="1" applyBorder="1" applyAlignment="1" applyProtection="1">
      <alignment/>
      <protection locked="0"/>
    </xf>
    <xf numFmtId="0" fontId="78" fillId="35" borderId="16" xfId="0" applyFont="1" applyFill="1" applyBorder="1" applyAlignment="1" applyProtection="1">
      <alignment horizontal="center"/>
      <protection locked="0"/>
    </xf>
    <xf numFmtId="0" fontId="80" fillId="35" borderId="22" xfId="0" applyFont="1" applyFill="1" applyBorder="1" applyAlignment="1" applyProtection="1">
      <alignment/>
      <protection locked="0"/>
    </xf>
    <xf numFmtId="0" fontId="80" fillId="35" borderId="23" xfId="0" applyFont="1" applyFill="1" applyBorder="1" applyAlignment="1" applyProtection="1">
      <alignment/>
      <protection locked="0"/>
    </xf>
    <xf numFmtId="0" fontId="80" fillId="35" borderId="0" xfId="0" applyFont="1" applyFill="1" applyBorder="1" applyAlignment="1" applyProtection="1">
      <alignment/>
      <protection locked="0"/>
    </xf>
    <xf numFmtId="0" fontId="99" fillId="35" borderId="0" xfId="0" applyFont="1" applyFill="1" applyBorder="1" applyAlignment="1" applyProtection="1">
      <alignment horizontal="center"/>
      <protection locked="0"/>
    </xf>
    <xf numFmtId="0" fontId="80" fillId="35" borderId="24" xfId="0" applyFont="1" applyFill="1" applyBorder="1" applyAlignment="1" applyProtection="1">
      <alignment/>
      <protection locked="0"/>
    </xf>
    <xf numFmtId="0" fontId="81" fillId="35" borderId="0" xfId="0" applyFont="1" applyFill="1" applyBorder="1" applyAlignment="1" applyProtection="1">
      <alignment horizontal="center"/>
      <protection locked="0"/>
    </xf>
    <xf numFmtId="0" fontId="80" fillId="35" borderId="25" xfId="0" applyFont="1" applyFill="1" applyBorder="1" applyAlignment="1" applyProtection="1">
      <alignment/>
      <protection locked="0"/>
    </xf>
    <xf numFmtId="0" fontId="80" fillId="35" borderId="10" xfId="0" applyFont="1" applyFill="1" applyBorder="1" applyAlignment="1" applyProtection="1">
      <alignment/>
      <protection locked="0"/>
    </xf>
    <xf numFmtId="0" fontId="80" fillId="35" borderId="26" xfId="0" applyFont="1" applyFill="1" applyBorder="1" applyAlignment="1" applyProtection="1">
      <alignment/>
      <protection locked="0"/>
    </xf>
    <xf numFmtId="165" fontId="14" fillId="35" borderId="10" xfId="0" applyNumberFormat="1" applyFont="1" applyFill="1" applyBorder="1" applyAlignment="1" applyProtection="1">
      <alignment horizontal="center"/>
      <protection locked="0"/>
    </xf>
    <xf numFmtId="0" fontId="62" fillId="38" borderId="12" xfId="0" applyFont="1" applyFill="1" applyBorder="1" applyAlignment="1" applyProtection="1">
      <alignment horizontal="left" vertical="center"/>
      <protection locked="0"/>
    </xf>
    <xf numFmtId="0" fontId="62" fillId="38" borderId="13" xfId="0" applyFont="1" applyFill="1" applyBorder="1" applyAlignment="1" applyProtection="1">
      <alignment horizontal="left" vertical="center"/>
      <protection locked="0"/>
    </xf>
    <xf numFmtId="0" fontId="62" fillId="38" borderId="14" xfId="0" applyFont="1" applyFill="1" applyBorder="1" applyAlignment="1" applyProtection="1">
      <alignment horizontal="left" vertical="center"/>
      <protection locked="0"/>
    </xf>
    <xf numFmtId="3" fontId="62" fillId="35" borderId="11" xfId="0" applyNumberFormat="1" applyFont="1" applyFill="1" applyBorder="1" applyAlignment="1" applyProtection="1">
      <alignment horizontal="right" vertical="top" wrapText="1"/>
      <protection locked="0"/>
    </xf>
    <xf numFmtId="0" fontId="62" fillId="38" borderId="11" xfId="0" applyFont="1" applyFill="1" applyBorder="1" applyAlignment="1" applyProtection="1">
      <alignment vertical="top" wrapText="1"/>
      <protection locked="0"/>
    </xf>
    <xf numFmtId="3" fontId="62"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protection locked="0"/>
    </xf>
    <xf numFmtId="0" fontId="6" fillId="38" borderId="11" xfId="0" applyFont="1" applyFill="1" applyBorder="1" applyAlignment="1" applyProtection="1">
      <alignment/>
      <protection locked="0"/>
    </xf>
    <xf numFmtId="0" fontId="62" fillId="35" borderId="11" xfId="0" applyFont="1" applyFill="1" applyBorder="1" applyAlignment="1" applyProtection="1">
      <alignment horizontal="center" vertical="center"/>
      <protection locked="0"/>
    </xf>
    <xf numFmtId="167" fontId="62" fillId="35" borderId="11" xfId="0" applyNumberFormat="1" applyFont="1" applyFill="1" applyBorder="1" applyAlignment="1" applyProtection="1">
      <alignment horizontal="right" vertical="center"/>
      <protection locked="0"/>
    </xf>
    <xf numFmtId="3" fontId="62" fillId="35" borderId="12" xfId="0" applyNumberFormat="1" applyFont="1" applyFill="1" applyBorder="1" applyAlignment="1" applyProtection="1">
      <alignment horizontal="right" vertical="center"/>
      <protection locked="0"/>
    </xf>
    <xf numFmtId="0" fontId="62" fillId="38" borderId="11" xfId="0" applyFont="1" applyFill="1" applyBorder="1" applyAlignment="1" applyProtection="1">
      <alignment/>
      <protection locked="0"/>
    </xf>
    <xf numFmtId="9" fontId="62" fillId="35" borderId="11" xfId="0" applyNumberFormat="1" applyFont="1" applyFill="1" applyBorder="1" applyAlignment="1" applyProtection="1">
      <alignment/>
      <protection locked="0"/>
    </xf>
    <xf numFmtId="0" fontId="62" fillId="35" borderId="11" xfId="0" applyFont="1" applyFill="1" applyBorder="1" applyAlignment="1" applyProtection="1">
      <alignment horizontal="center" vertical="center" wrapText="1"/>
      <protection locked="0"/>
    </xf>
    <xf numFmtId="0" fontId="62" fillId="35" borderId="11" xfId="0" applyFont="1" applyFill="1" applyBorder="1" applyAlignment="1" applyProtection="1">
      <alignment horizontal="right" vertical="top"/>
      <protection locked="0"/>
    </xf>
    <xf numFmtId="0" fontId="6" fillId="38" borderId="11" xfId="0" applyFont="1" applyFill="1" applyBorder="1" applyAlignment="1" applyProtection="1">
      <alignment vertical="center"/>
      <protection locked="0"/>
    </xf>
    <xf numFmtId="167" fontId="6" fillId="35" borderId="11" xfId="0" applyNumberFormat="1" applyFont="1" applyFill="1" applyBorder="1" applyAlignment="1" applyProtection="1">
      <alignment horizontal="right" vertical="center"/>
      <protection locked="0"/>
    </xf>
    <xf numFmtId="164" fontId="6" fillId="35" borderId="11" xfId="0" applyNumberFormat="1" applyFont="1" applyFill="1" applyBorder="1" applyAlignment="1" applyProtection="1">
      <alignment horizontal="right" vertical="center"/>
      <protection locked="0"/>
    </xf>
    <xf numFmtId="0" fontId="84" fillId="38" borderId="11" xfId="0" applyFont="1" applyFill="1" applyBorder="1" applyAlignment="1" applyProtection="1">
      <alignment vertical="center"/>
      <protection locked="0"/>
    </xf>
    <xf numFmtId="0" fontId="62" fillId="38" borderId="15" xfId="0" applyFont="1" applyFill="1" applyBorder="1" applyAlignment="1" applyProtection="1">
      <alignment vertical="center" wrapText="1"/>
      <protection locked="0"/>
    </xf>
    <xf numFmtId="0" fontId="62" fillId="35" borderId="11" xfId="0" applyFont="1" applyFill="1" applyBorder="1" applyAlignment="1" applyProtection="1">
      <alignment horizontal="right" vertical="center" wrapText="1"/>
      <protection locked="0"/>
    </xf>
    <xf numFmtId="167" fontId="84"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left" wrapText="1"/>
      <protection locked="0"/>
    </xf>
    <xf numFmtId="167" fontId="62" fillId="35" borderId="11" xfId="0" applyNumberFormat="1" applyFont="1" applyFill="1" applyBorder="1" applyAlignment="1" applyProtection="1">
      <alignment horizontal="right" vertical="center" wrapText="1"/>
      <protection locked="0"/>
    </xf>
    <xf numFmtId="0" fontId="62" fillId="38" borderId="11" xfId="0" applyFont="1" applyFill="1" applyBorder="1" applyAlignment="1" applyProtection="1">
      <alignment horizontal="center" vertical="center" wrapText="1"/>
      <protection locked="0"/>
    </xf>
    <xf numFmtId="0" fontId="62" fillId="38" borderId="11" xfId="0" applyFont="1" applyFill="1" applyBorder="1" applyAlignment="1" applyProtection="1">
      <alignment horizontal="left" vertical="center" wrapText="1"/>
      <protection locked="0"/>
    </xf>
    <xf numFmtId="0" fontId="80" fillId="35" borderId="11" xfId="0" applyFont="1" applyFill="1" applyBorder="1" applyAlignment="1" applyProtection="1">
      <alignment horizontal="center"/>
      <protection locked="0"/>
    </xf>
    <xf numFmtId="0" fontId="84" fillId="35" borderId="11" xfId="0" applyFont="1" applyFill="1" applyBorder="1" applyAlignment="1" applyProtection="1">
      <alignment horizontal="center"/>
      <protection locked="0"/>
    </xf>
    <xf numFmtId="3" fontId="62" fillId="35" borderId="11" xfId="0" applyNumberFormat="1" applyFont="1" applyFill="1" applyBorder="1" applyAlignment="1" applyProtection="1">
      <alignment horizontal="right" vertical="center"/>
      <protection locked="0"/>
    </xf>
    <xf numFmtId="0" fontId="84" fillId="37" borderId="11" xfId="0" applyFont="1" applyFill="1" applyBorder="1" applyAlignment="1" applyProtection="1">
      <alignment horizontal="center" vertical="center" wrapText="1"/>
      <protection locked="0"/>
    </xf>
    <xf numFmtId="9" fontId="62" fillId="35" borderId="11" xfId="0" applyNumberFormat="1" applyFont="1" applyFill="1" applyBorder="1" applyAlignment="1" applyProtection="1">
      <alignment horizontal="center" vertical="top" wrapText="1"/>
      <protection locked="0"/>
    </xf>
    <xf numFmtId="0" fontId="100" fillId="35"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vertical="top" wrapText="1"/>
      <protection locked="0"/>
    </xf>
    <xf numFmtId="0" fontId="80" fillId="37" borderId="11" xfId="0" applyFont="1" applyFill="1" applyBorder="1" applyAlignment="1" applyProtection="1">
      <alignment horizontal="center" vertical="center"/>
      <protection locked="0"/>
    </xf>
    <xf numFmtId="0" fontId="100" fillId="35" borderId="11" xfId="0" applyFont="1" applyFill="1" applyBorder="1" applyAlignment="1" applyProtection="1">
      <alignment vertical="top" wrapText="1"/>
      <protection locked="0"/>
    </xf>
    <xf numFmtId="0" fontId="62" fillId="35" borderId="11" xfId="0" applyFont="1" applyFill="1" applyBorder="1" applyAlignment="1" applyProtection="1">
      <alignment horizontal="center"/>
      <protection locked="0"/>
    </xf>
    <xf numFmtId="4" fontId="62" fillId="35" borderId="11" xfId="0" applyNumberFormat="1" applyFont="1" applyFill="1" applyBorder="1" applyAlignment="1" applyProtection="1">
      <alignment horizontal="right"/>
      <protection locked="0"/>
    </xf>
    <xf numFmtId="4" fontId="62" fillId="35" borderId="11" xfId="0" applyNumberFormat="1" applyFont="1" applyFill="1" applyBorder="1" applyAlignment="1" applyProtection="1">
      <alignment horizontal="right" vertical="top" wrapText="1"/>
      <protection locked="0"/>
    </xf>
    <xf numFmtId="4" fontId="80" fillId="35" borderId="11" xfId="0" applyNumberFormat="1" applyFont="1" applyFill="1" applyBorder="1" applyAlignment="1" applyProtection="1">
      <alignment horizontal="right"/>
      <protection locked="0"/>
    </xf>
    <xf numFmtId="0" fontId="62" fillId="38" borderId="11" xfId="0" applyFont="1" applyFill="1" applyBorder="1" applyAlignment="1" applyProtection="1">
      <alignment horizontal="center" vertical="top" wrapText="1"/>
      <protection locked="0"/>
    </xf>
    <xf numFmtId="3" fontId="93" fillId="35" borderId="11" xfId="0" applyNumberFormat="1" applyFont="1" applyFill="1" applyBorder="1" applyAlignment="1" applyProtection="1">
      <alignment horizontal="right" wrapText="1"/>
      <protection locked="0"/>
    </xf>
    <xf numFmtId="3" fontId="93" fillId="35" borderId="11" xfId="0" applyNumberFormat="1" applyFont="1" applyFill="1" applyBorder="1" applyAlignment="1" applyProtection="1">
      <alignment horizontal="right" vertical="top" wrapText="1"/>
      <protection locked="0"/>
    </xf>
    <xf numFmtId="3" fontId="93" fillId="35" borderId="11" xfId="0" applyNumberFormat="1" applyFont="1" applyFill="1" applyBorder="1" applyAlignment="1" applyProtection="1">
      <alignment horizontal="right" vertical="center" wrapText="1"/>
      <protection locked="0"/>
    </xf>
    <xf numFmtId="0" fontId="93" fillId="35" borderId="11" xfId="0" applyFont="1" applyFill="1" applyBorder="1" applyAlignment="1" applyProtection="1">
      <alignment horizontal="center" wrapText="1"/>
      <protection locked="0"/>
    </xf>
    <xf numFmtId="0" fontId="93" fillId="35"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horizontal="center" wrapText="1"/>
      <protection locked="0"/>
    </xf>
    <xf numFmtId="0" fontId="62" fillId="37" borderId="11" xfId="0" applyFont="1" applyFill="1" applyBorder="1" applyAlignment="1" applyProtection="1">
      <alignment horizontal="center" vertical="top" wrapText="1"/>
      <protection locked="0"/>
    </xf>
    <xf numFmtId="0" fontId="62" fillId="35" borderId="11" xfId="0" applyFont="1" applyFill="1" applyBorder="1" applyAlignment="1" applyProtection="1">
      <alignment vertical="top" wrapText="1"/>
      <protection locked="0"/>
    </xf>
    <xf numFmtId="167" fontId="62" fillId="35" borderId="11" xfId="0" applyNumberFormat="1" applyFont="1" applyFill="1" applyBorder="1" applyAlignment="1" applyProtection="1">
      <alignment horizontal="right" vertical="top" wrapText="1"/>
      <protection locked="0"/>
    </xf>
    <xf numFmtId="0" fontId="62" fillId="35" borderId="12" xfId="0" applyFont="1" applyFill="1" applyBorder="1" applyAlignment="1" applyProtection="1">
      <alignment horizontal="center" vertical="center" wrapText="1"/>
      <protection locked="0"/>
    </xf>
    <xf numFmtId="0" fontId="86" fillId="38" borderId="11" xfId="0" applyFont="1" applyFill="1" applyBorder="1" applyAlignment="1" applyProtection="1">
      <alignment horizontal="left" vertical="top" wrapText="1"/>
      <protection locked="0"/>
    </xf>
    <xf numFmtId="3" fontId="62" fillId="35" borderId="22" xfId="0" applyNumberFormat="1" applyFont="1" applyFill="1" applyBorder="1" applyAlignment="1" applyProtection="1">
      <alignment horizontal="right" vertical="center" wrapText="1"/>
      <protection locked="0"/>
    </xf>
    <xf numFmtId="0" fontId="86" fillId="38" borderId="12" xfId="0" applyFont="1" applyFill="1" applyBorder="1" applyAlignment="1" applyProtection="1">
      <alignment horizontal="left" vertical="top" wrapText="1"/>
      <protection locked="0"/>
    </xf>
    <xf numFmtId="3" fontId="62" fillId="35" borderId="11" xfId="0" applyNumberFormat="1" applyFont="1" applyFill="1" applyBorder="1" applyAlignment="1" applyProtection="1">
      <alignment horizontal="right" vertical="center" wrapText="1"/>
      <protection locked="0"/>
    </xf>
    <xf numFmtId="0" fontId="62" fillId="35" borderId="11"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top"/>
      <protection locked="0"/>
    </xf>
    <xf numFmtId="0" fontId="62" fillId="35" borderId="26" xfId="0" applyFont="1" applyFill="1" applyBorder="1" applyAlignment="1" applyProtection="1">
      <alignment horizontal="center" vertical="center" wrapText="1"/>
      <protection locked="0"/>
    </xf>
    <xf numFmtId="0" fontId="62" fillId="35" borderId="18" xfId="0" applyFont="1" applyFill="1" applyBorder="1" applyAlignment="1" applyProtection="1">
      <alignment horizontal="center" vertical="top" wrapText="1"/>
      <protection locked="0"/>
    </xf>
    <xf numFmtId="3" fontId="62" fillId="35" borderId="18" xfId="0" applyNumberFormat="1" applyFont="1" applyFill="1" applyBorder="1" applyAlignment="1" applyProtection="1">
      <alignment horizontal="right" vertical="center" wrapText="1"/>
      <protection locked="0"/>
    </xf>
    <xf numFmtId="0" fontId="62" fillId="38" borderId="10" xfId="0" applyFont="1" applyFill="1" applyBorder="1" applyAlignment="1" applyProtection="1">
      <alignment horizontal="center"/>
      <protection locked="0"/>
    </xf>
    <xf numFmtId="0" fontId="62" fillId="35" borderId="15" xfId="0" applyFont="1" applyFill="1" applyBorder="1" applyAlignment="1" applyProtection="1">
      <alignment horizontal="center" vertical="center" wrapText="1"/>
      <protection locked="0"/>
    </xf>
    <xf numFmtId="1" fontId="62" fillId="35" borderId="11" xfId="0" applyNumberFormat="1" applyFont="1" applyFill="1" applyBorder="1" applyAlignment="1" applyProtection="1">
      <alignment horizontal="center" vertical="center"/>
      <protection locked="0"/>
    </xf>
    <xf numFmtId="3" fontId="84" fillId="35" borderId="11" xfId="0" applyNumberFormat="1" applyFont="1" applyFill="1" applyBorder="1" applyAlignment="1" applyProtection="1">
      <alignment horizontal="right" vertical="center" wrapText="1"/>
      <protection locked="0"/>
    </xf>
    <xf numFmtId="9" fontId="84" fillId="35" borderId="12" xfId="0" applyNumberFormat="1" applyFont="1" applyFill="1" applyBorder="1" applyAlignment="1" applyProtection="1">
      <alignment horizontal="center" vertical="center" wrapText="1"/>
      <protection locked="0"/>
    </xf>
    <xf numFmtId="0" fontId="84" fillId="35" borderId="11" xfId="0" applyFont="1" applyFill="1" applyBorder="1" applyAlignment="1" applyProtection="1">
      <alignment horizontal="center" vertical="center"/>
      <protection locked="0"/>
    </xf>
    <xf numFmtId="0" fontId="62" fillId="35" borderId="11" xfId="0" applyFont="1" applyFill="1" applyBorder="1" applyAlignment="1" applyProtection="1">
      <alignment/>
      <protection locked="0"/>
    </xf>
    <xf numFmtId="0" fontId="84" fillId="35" borderId="11" xfId="0" applyFont="1" applyFill="1" applyBorder="1" applyAlignment="1" applyProtection="1">
      <alignment/>
      <protection locked="0"/>
    </xf>
    <xf numFmtId="0" fontId="78" fillId="35" borderId="11" xfId="0" applyFont="1" applyFill="1" applyBorder="1" applyAlignment="1" applyProtection="1">
      <alignment horizontal="center" vertical="top"/>
      <protection locked="0"/>
    </xf>
    <xf numFmtId="0" fontId="62" fillId="38" borderId="11" xfId="0" applyFont="1" applyFill="1" applyBorder="1" applyAlignment="1" applyProtection="1">
      <alignment horizontal="left" vertical="top" wrapText="1"/>
      <protection locked="0"/>
    </xf>
    <xf numFmtId="0" fontId="78" fillId="35" borderId="11" xfId="0" applyFont="1" applyFill="1" applyBorder="1" applyAlignment="1" applyProtection="1">
      <alignment horizontal="center"/>
      <protection locked="0"/>
    </xf>
    <xf numFmtId="0" fontId="78" fillId="38" borderId="11" xfId="0" applyFont="1" applyFill="1" applyBorder="1" applyAlignment="1" applyProtection="1">
      <alignment horizontal="center"/>
      <protection locked="0"/>
    </xf>
    <xf numFmtId="167" fontId="78" fillId="35" borderId="11" xfId="0" applyNumberFormat="1" applyFont="1" applyFill="1" applyBorder="1" applyAlignment="1" applyProtection="1">
      <alignment horizontal="right"/>
      <protection locked="0"/>
    </xf>
    <xf numFmtId="167" fontId="78" fillId="35" borderId="11" xfId="0" applyNumberFormat="1" applyFont="1" applyFill="1" applyBorder="1" applyAlignment="1" applyProtection="1">
      <alignment horizontal="right" wrapText="1"/>
      <protection locked="0"/>
    </xf>
    <xf numFmtId="3" fontId="78" fillId="35" borderId="11" xfId="0" applyNumberFormat="1" applyFont="1" applyFill="1" applyBorder="1" applyAlignment="1" applyProtection="1">
      <alignment horizontal="right" wrapText="1"/>
      <protection locked="0"/>
    </xf>
    <xf numFmtId="167" fontId="62" fillId="10" borderId="11" xfId="0" applyNumberFormat="1" applyFont="1" applyFill="1" applyBorder="1" applyAlignment="1" applyProtection="1">
      <alignment horizontal="right"/>
      <protection locked="0"/>
    </xf>
    <xf numFmtId="9" fontId="84" fillId="10" borderId="12" xfId="0" applyNumberFormat="1" applyFont="1" applyFill="1" applyBorder="1" applyAlignment="1" applyProtection="1">
      <alignment horizontal="center" vertical="center" wrapText="1"/>
      <protection locked="0"/>
    </xf>
    <xf numFmtId="167" fontId="6" fillId="10" borderId="11" xfId="0" applyNumberFormat="1" applyFont="1" applyFill="1" applyBorder="1" applyAlignment="1" applyProtection="1">
      <alignment horizontal="center" vertical="center" wrapText="1"/>
      <protection locked="0"/>
    </xf>
    <xf numFmtId="0" fontId="62" fillId="10" borderId="0" xfId="0" applyFont="1" applyFill="1" applyAlignment="1">
      <alignment/>
    </xf>
    <xf numFmtId="0" fontId="1" fillId="0" borderId="0" xfId="0" applyFont="1" applyBorder="1" applyAlignment="1" applyProtection="1">
      <alignment horizontal="center" vertical="center" textRotation="90" wrapText="1"/>
      <protection/>
    </xf>
    <xf numFmtId="0" fontId="23" fillId="0" borderId="0" xfId="0" applyFont="1" applyFill="1" applyAlignment="1" applyProtection="1">
      <alignment/>
      <protection/>
    </xf>
    <xf numFmtId="0" fontId="24" fillId="0" borderId="0" xfId="0" applyFont="1" applyAlignment="1" applyProtection="1">
      <alignment/>
      <protection/>
    </xf>
    <xf numFmtId="0" fontId="24" fillId="0" borderId="0" xfId="0" applyFont="1" applyFill="1" applyBorder="1" applyAlignment="1" applyProtection="1">
      <alignment/>
      <protection/>
    </xf>
    <xf numFmtId="164" fontId="25" fillId="39" borderId="0" xfId="0" applyNumberFormat="1" applyFont="1" applyFill="1" applyAlignment="1" applyProtection="1">
      <alignment horizontal="center"/>
      <protection/>
    </xf>
    <xf numFmtId="0" fontId="2" fillId="0" borderId="15" xfId="0" applyFont="1" applyFill="1" applyBorder="1" applyAlignment="1" applyProtection="1">
      <alignment wrapText="1"/>
      <protection/>
    </xf>
    <xf numFmtId="0" fontId="2" fillId="0" borderId="27" xfId="0" applyFont="1" applyFill="1" applyBorder="1" applyAlignment="1" applyProtection="1">
      <alignment wrapText="1"/>
      <protection/>
    </xf>
    <xf numFmtId="0" fontId="2" fillId="0" borderId="18" xfId="0" applyFont="1" applyFill="1" applyBorder="1" applyAlignment="1" applyProtection="1">
      <alignment wrapText="1"/>
      <protection/>
    </xf>
    <xf numFmtId="0" fontId="22" fillId="0" borderId="11" xfId="0" applyFont="1" applyBorder="1" applyAlignment="1" applyProtection="1">
      <alignment wrapText="1"/>
      <protection/>
    </xf>
    <xf numFmtId="0" fontId="26" fillId="0" borderId="0" xfId="0" applyFont="1" applyAlignment="1" applyProtection="1">
      <alignment horizontal="center" wrapText="1"/>
      <protection/>
    </xf>
    <xf numFmtId="164" fontId="62" fillId="10" borderId="11" xfId="0" applyNumberFormat="1" applyFont="1" applyFill="1" applyBorder="1" applyAlignment="1" applyProtection="1">
      <alignment horizontal="center" vertical="center" wrapText="1"/>
      <protection locked="0"/>
    </xf>
    <xf numFmtId="0" fontId="86" fillId="33" borderId="0" xfId="0" applyFont="1" applyFill="1" applyAlignment="1">
      <alignment horizontal="center"/>
    </xf>
    <xf numFmtId="0" fontId="8" fillId="0" borderId="0" xfId="0" applyFont="1" applyAlignment="1" applyProtection="1">
      <alignment/>
      <protection/>
    </xf>
    <xf numFmtId="0" fontId="16" fillId="0" borderId="0" xfId="0" applyFont="1" applyAlignment="1" applyProtection="1">
      <alignment horizontal="center" wrapText="1"/>
      <protection/>
    </xf>
    <xf numFmtId="0" fontId="16" fillId="39" borderId="11" xfId="0" applyFont="1" applyFill="1" applyBorder="1" applyAlignment="1" applyProtection="1">
      <alignment vertical="top" wrapText="1"/>
      <protection/>
    </xf>
    <xf numFmtId="0" fontId="28" fillId="0" borderId="0" xfId="0" applyFont="1" applyAlignment="1" applyProtection="1">
      <alignment horizontal="center" vertical="center"/>
      <protection/>
    </xf>
    <xf numFmtId="0" fontId="16" fillId="0" borderId="0" xfId="56" applyFont="1" applyFill="1" applyAlignment="1" applyProtection="1">
      <alignment horizontal="center" vertical="center"/>
      <protection/>
    </xf>
    <xf numFmtId="0" fontId="8" fillId="0" borderId="0" xfId="0" applyFont="1" applyBorder="1" applyAlignment="1" applyProtection="1">
      <alignment horizontal="center" vertical="center"/>
      <protection/>
    </xf>
    <xf numFmtId="0" fontId="28" fillId="0" borderId="0" xfId="0" applyFont="1" applyBorder="1" applyAlignment="1" applyProtection="1">
      <alignment horizontal="center" vertical="center"/>
      <protection/>
    </xf>
    <xf numFmtId="164" fontId="78" fillId="10" borderId="11" xfId="0" applyNumberFormat="1" applyFont="1" applyFill="1" applyBorder="1" applyAlignment="1">
      <alignment horizontal="right" vertical="center" wrapText="1"/>
    </xf>
    <xf numFmtId="0" fontId="80" fillId="33" borderId="11" xfId="0" applyFont="1" applyFill="1" applyBorder="1" applyAlignment="1">
      <alignment horizontal="left" vertical="top"/>
    </xf>
    <xf numFmtId="0" fontId="28" fillId="0" borderId="0" xfId="0" applyFont="1" applyAlignment="1" applyProtection="1">
      <alignment horizontal="center"/>
      <protection/>
    </xf>
    <xf numFmtId="0" fontId="79" fillId="33" borderId="28" xfId="0" applyFont="1" applyFill="1" applyBorder="1" applyAlignment="1" applyProtection="1">
      <alignment horizontal="left" vertical="top"/>
      <protection locked="0"/>
    </xf>
    <xf numFmtId="0" fontId="62" fillId="33" borderId="14" xfId="0" applyFont="1" applyFill="1" applyBorder="1" applyAlignment="1" applyProtection="1">
      <alignment/>
      <protection locked="0"/>
    </xf>
    <xf numFmtId="0" fontId="98" fillId="33" borderId="28" xfId="0" applyFont="1" applyFill="1" applyBorder="1" applyAlignment="1" applyProtection="1">
      <alignment horizontal="left" vertical="top"/>
      <protection locked="0"/>
    </xf>
    <xf numFmtId="0" fontId="16" fillId="0" borderId="0" xfId="0" applyFont="1" applyAlignment="1" applyProtection="1">
      <alignment/>
      <protection/>
    </xf>
    <xf numFmtId="0" fontId="86" fillId="33" borderId="0" xfId="0" applyFont="1" applyFill="1" applyBorder="1" applyAlignment="1">
      <alignment horizontal="center" vertical="center"/>
    </xf>
    <xf numFmtId="0" fontId="86" fillId="33" borderId="0" xfId="0" applyFont="1" applyFill="1" applyBorder="1" applyAlignment="1">
      <alignment horizontal="center"/>
    </xf>
    <xf numFmtId="0" fontId="62" fillId="10" borderId="13" xfId="0" applyFont="1" applyFill="1" applyBorder="1" applyAlignment="1" applyProtection="1">
      <alignment vertical="top" wrapText="1"/>
      <protection locked="0"/>
    </xf>
    <xf numFmtId="166" fontId="84" fillId="10" borderId="21" xfId="0" applyNumberFormat="1" applyFont="1" applyFill="1" applyBorder="1" applyAlignment="1" applyProtection="1">
      <alignment horizontal="right" vertical="center" wrapText="1"/>
      <protection locked="0"/>
    </xf>
    <xf numFmtId="0" fontId="62" fillId="10" borderId="11" xfId="0" applyFont="1" applyFill="1" applyBorder="1" applyAlignment="1" applyProtection="1">
      <alignment vertical="top" wrapText="1"/>
      <protection locked="0"/>
    </xf>
    <xf numFmtId="166" fontId="93" fillId="37" borderId="11" xfId="0" applyNumberFormat="1" applyFont="1" applyFill="1" applyBorder="1" applyAlignment="1" applyProtection="1">
      <alignment horizontal="center" vertical="center" wrapText="1"/>
      <protection locked="0"/>
    </xf>
    <xf numFmtId="167" fontId="7" fillId="33" borderId="11" xfId="0" applyNumberFormat="1" applyFont="1" applyFill="1" applyBorder="1" applyAlignment="1">
      <alignment horizontal="right" vertical="center" wrapText="1"/>
    </xf>
    <xf numFmtId="0" fontId="6" fillId="0" borderId="11" xfId="0" applyFont="1" applyBorder="1" applyAlignment="1">
      <alignment vertical="center" wrapText="1"/>
    </xf>
    <xf numFmtId="3" fontId="6" fillId="3" borderId="11" xfId="0" applyNumberFormat="1" applyFont="1" applyFill="1" applyBorder="1" applyAlignment="1">
      <alignment horizontal="right" vertical="center" wrapText="1"/>
    </xf>
    <xf numFmtId="0" fontId="6" fillId="0" borderId="11" xfId="0" applyFont="1" applyBorder="1" applyAlignment="1">
      <alignment horizontal="center" vertical="center" wrapText="1"/>
    </xf>
    <xf numFmtId="0" fontId="6" fillId="33" borderId="11" xfId="0" applyFont="1" applyFill="1" applyBorder="1" applyAlignment="1">
      <alignment horizontal="right" vertical="center" wrapText="1"/>
    </xf>
    <xf numFmtId="0" fontId="86" fillId="33" borderId="11" xfId="0" applyFont="1" applyFill="1" applyBorder="1" applyAlignment="1">
      <alignment horizontal="center" vertical="center" wrapText="1"/>
    </xf>
    <xf numFmtId="0" fontId="86" fillId="33" borderId="12" xfId="0" applyFont="1" applyFill="1" applyBorder="1" applyAlignment="1">
      <alignment horizontal="center" vertical="center" wrapText="1"/>
    </xf>
    <xf numFmtId="0" fontId="62" fillId="33" borderId="12" xfId="0" applyFont="1" applyFill="1" applyBorder="1" applyAlignment="1">
      <alignment horizontal="left" vertical="center"/>
    </xf>
    <xf numFmtId="167" fontId="62" fillId="35" borderId="11" xfId="0" applyNumberFormat="1" applyFont="1" applyFill="1" applyBorder="1" applyAlignment="1" applyProtection="1">
      <alignment horizontal="right" vertical="center"/>
      <protection locked="0"/>
    </xf>
    <xf numFmtId="0" fontId="62" fillId="35" borderId="11" xfId="0" applyFont="1" applyFill="1" applyBorder="1" applyAlignment="1" applyProtection="1">
      <alignment horizontal="center" vertical="center"/>
      <protection locked="0"/>
    </xf>
    <xf numFmtId="0" fontId="62" fillId="33" borderId="11" xfId="0" applyFont="1" applyFill="1" applyBorder="1" applyAlignment="1" applyProtection="1">
      <alignment horizontal="center" vertical="center"/>
      <protection/>
    </xf>
    <xf numFmtId="167" fontId="62" fillId="33" borderId="11" xfId="0" applyNumberFormat="1" applyFont="1" applyFill="1" applyBorder="1" applyAlignment="1" applyProtection="1">
      <alignment horizontal="right" vertical="center"/>
      <protection/>
    </xf>
    <xf numFmtId="3" fontId="62" fillId="33" borderId="12" xfId="0" applyNumberFormat="1" applyFont="1" applyFill="1" applyBorder="1" applyAlignment="1" applyProtection="1">
      <alignment horizontal="right" vertical="center"/>
      <protection/>
    </xf>
    <xf numFmtId="167" fontId="62" fillId="35" borderId="11" xfId="0" applyNumberFormat="1" applyFont="1" applyFill="1" applyBorder="1" applyAlignment="1" applyProtection="1">
      <alignment horizontal="right"/>
      <protection locked="0"/>
    </xf>
    <xf numFmtId="167" fontId="6" fillId="35" borderId="11" xfId="0" applyNumberFormat="1" applyFont="1" applyFill="1" applyBorder="1" applyAlignment="1" applyProtection="1">
      <alignment horizontal="right" vertical="center" wrapText="1"/>
      <protection locked="0"/>
    </xf>
    <xf numFmtId="4" fontId="84" fillId="0" borderId="11" xfId="0" applyNumberFormat="1" applyFont="1" applyBorder="1" applyAlignment="1">
      <alignment horizontal="right" wrapText="1"/>
    </xf>
    <xf numFmtId="0" fontId="86" fillId="37" borderId="11" xfId="0" applyFont="1" applyFill="1" applyBorder="1" applyAlignment="1" applyProtection="1">
      <alignment horizontal="center" vertical="center" wrapText="1"/>
      <protection locked="0"/>
    </xf>
    <xf numFmtId="0" fontId="86" fillId="0" borderId="18" xfId="0" applyFont="1" applyBorder="1" applyAlignment="1" applyProtection="1">
      <alignment horizontal="center" vertical="center" wrapText="1"/>
      <protection/>
    </xf>
    <xf numFmtId="0" fontId="62" fillId="33" borderId="12" xfId="0" applyFont="1" applyFill="1" applyBorder="1" applyAlignment="1">
      <alignment/>
    </xf>
    <xf numFmtId="0" fontId="62" fillId="10" borderId="12" xfId="0" applyFont="1" applyFill="1" applyBorder="1" applyAlignment="1" applyProtection="1">
      <alignment horizontal="left" vertical="center" wrapText="1"/>
      <protection locked="0"/>
    </xf>
    <xf numFmtId="167" fontId="62" fillId="10" borderId="11" xfId="0" applyNumberFormat="1" applyFont="1" applyFill="1" applyBorder="1" applyAlignment="1" applyProtection="1">
      <alignment vertical="center" wrapText="1"/>
      <protection locked="0"/>
    </xf>
    <xf numFmtId="167" fontId="62" fillId="10" borderId="11" xfId="0" applyNumberFormat="1" applyFont="1" applyFill="1" applyBorder="1" applyAlignment="1" applyProtection="1">
      <alignment horizontal="right" vertical="center" wrapText="1"/>
      <protection locked="0"/>
    </xf>
    <xf numFmtId="0" fontId="99" fillId="33" borderId="0" xfId="0" applyFont="1" applyFill="1" applyAlignment="1">
      <alignment horizontal="center"/>
    </xf>
    <xf numFmtId="0" fontId="101" fillId="35" borderId="0" xfId="0" applyFont="1" applyFill="1" applyBorder="1" applyAlignment="1" applyProtection="1">
      <alignment horizontal="center"/>
      <protection locked="0"/>
    </xf>
    <xf numFmtId="0" fontId="84" fillId="33" borderId="11" xfId="0" applyFont="1" applyFill="1" applyBorder="1" applyAlignment="1">
      <alignment horizontal="left" vertical="top"/>
    </xf>
    <xf numFmtId="0" fontId="62" fillId="37" borderId="12" xfId="0" applyFont="1" applyFill="1" applyBorder="1" applyAlignment="1" applyProtection="1">
      <alignment horizontal="center" vertical="center"/>
      <protection locked="0"/>
    </xf>
    <xf numFmtId="0" fontId="62" fillId="37" borderId="13" xfId="0" applyFont="1" applyFill="1" applyBorder="1" applyAlignment="1" applyProtection="1">
      <alignment horizontal="center" vertical="center"/>
      <protection locked="0"/>
    </xf>
    <xf numFmtId="0" fontId="62" fillId="37" borderId="14" xfId="0" applyFont="1" applyFill="1" applyBorder="1" applyAlignment="1" applyProtection="1">
      <alignment horizontal="center" vertical="center"/>
      <protection locked="0"/>
    </xf>
    <xf numFmtId="0" fontId="62" fillId="10" borderId="12" xfId="0" applyFont="1" applyFill="1" applyBorder="1" applyAlignment="1" applyProtection="1">
      <alignment horizontal="center" vertical="center"/>
      <protection locked="0"/>
    </xf>
    <xf numFmtId="0" fontId="62" fillId="10" borderId="13" xfId="0" applyFont="1" applyFill="1" applyBorder="1" applyAlignment="1" applyProtection="1">
      <alignment horizontal="center" vertical="center"/>
      <protection locked="0"/>
    </xf>
    <xf numFmtId="0" fontId="62" fillId="10" borderId="14" xfId="0" applyFont="1" applyFill="1" applyBorder="1" applyAlignment="1" applyProtection="1">
      <alignment horizontal="center" vertical="center"/>
      <protection locked="0"/>
    </xf>
    <xf numFmtId="0" fontId="62" fillId="38" borderId="12" xfId="0" applyFont="1" applyFill="1" applyBorder="1" applyAlignment="1" applyProtection="1">
      <alignment horizontal="center"/>
      <protection locked="0"/>
    </xf>
    <xf numFmtId="0" fontId="62" fillId="38" borderId="13" xfId="0" applyFont="1" applyFill="1" applyBorder="1" applyAlignment="1" applyProtection="1">
      <alignment horizontal="center"/>
      <protection locked="0"/>
    </xf>
    <xf numFmtId="0" fontId="62" fillId="38" borderId="14" xfId="0" applyFont="1" applyFill="1" applyBorder="1" applyAlignment="1" applyProtection="1">
      <alignment horizontal="center"/>
      <protection locked="0"/>
    </xf>
    <xf numFmtId="0" fontId="84" fillId="33" borderId="12" xfId="0" applyFont="1" applyFill="1" applyBorder="1" applyAlignment="1">
      <alignment horizontal="left" vertical="top"/>
    </xf>
    <xf numFmtId="0" fontId="84" fillId="33" borderId="13" xfId="0" applyFont="1" applyFill="1" applyBorder="1" applyAlignment="1">
      <alignment horizontal="left" vertical="top"/>
    </xf>
    <xf numFmtId="0" fontId="84" fillId="33" borderId="14" xfId="0" applyFont="1" applyFill="1" applyBorder="1" applyAlignment="1">
      <alignment horizontal="left" vertical="top"/>
    </xf>
    <xf numFmtId="0" fontId="78" fillId="33" borderId="0" xfId="0" applyFont="1" applyFill="1" applyAlignment="1">
      <alignment horizontal="left" vertical="top" indent="2"/>
    </xf>
    <xf numFmtId="0" fontId="62" fillId="38" borderId="12" xfId="0" applyFont="1" applyFill="1" applyBorder="1" applyAlignment="1" applyProtection="1">
      <alignment horizontal="left" vertical="center" wrapText="1"/>
      <protection locked="0"/>
    </xf>
    <xf numFmtId="0" fontId="62" fillId="38" borderId="13" xfId="0" applyFont="1" applyFill="1" applyBorder="1" applyAlignment="1" applyProtection="1">
      <alignment horizontal="left" vertical="center" wrapText="1"/>
      <protection locked="0"/>
    </xf>
    <xf numFmtId="0" fontId="62" fillId="38" borderId="14" xfId="0" applyFont="1" applyFill="1" applyBorder="1" applyAlignment="1" applyProtection="1">
      <alignment horizontal="left" vertical="center" wrapText="1"/>
      <protection locked="0"/>
    </xf>
    <xf numFmtId="49" fontId="62" fillId="38" borderId="12" xfId="0" applyNumberFormat="1" applyFont="1" applyFill="1" applyBorder="1" applyAlignment="1" applyProtection="1">
      <alignment horizontal="left" vertical="center"/>
      <protection locked="0"/>
    </xf>
    <xf numFmtId="49" fontId="62" fillId="38" borderId="13" xfId="0" applyNumberFormat="1" applyFont="1" applyFill="1" applyBorder="1" applyAlignment="1" applyProtection="1">
      <alignment horizontal="left" vertical="center"/>
      <protection locked="0"/>
    </xf>
    <xf numFmtId="49" fontId="62" fillId="38" borderId="14" xfId="0" applyNumberFormat="1" applyFont="1" applyFill="1" applyBorder="1" applyAlignment="1" applyProtection="1">
      <alignment horizontal="left" vertical="center"/>
      <protection locked="0"/>
    </xf>
    <xf numFmtId="0" fontId="62" fillId="38" borderId="12" xfId="0" applyFont="1" applyFill="1" applyBorder="1" applyAlignment="1" applyProtection="1">
      <alignment horizontal="left" vertical="center"/>
      <protection locked="0"/>
    </xf>
    <xf numFmtId="0" fontId="62" fillId="38" borderId="13" xfId="0" applyFont="1" applyFill="1" applyBorder="1" applyAlignment="1" applyProtection="1">
      <alignment horizontal="left" vertical="center"/>
      <protection locked="0"/>
    </xf>
    <xf numFmtId="0" fontId="62" fillId="38" borderId="14" xfId="0" applyFont="1" applyFill="1" applyBorder="1" applyAlignment="1" applyProtection="1">
      <alignment horizontal="left" vertical="center"/>
      <protection locked="0"/>
    </xf>
    <xf numFmtId="0" fontId="80" fillId="38" borderId="11" xfId="0" applyFont="1" applyFill="1" applyBorder="1" applyAlignment="1" applyProtection="1">
      <alignment horizontal="left" vertical="top" wrapText="1"/>
      <protection locked="0"/>
    </xf>
    <xf numFmtId="0" fontId="80" fillId="38" borderId="11" xfId="0" applyFont="1" applyFill="1" applyBorder="1" applyAlignment="1" applyProtection="1">
      <alignment horizontal="left"/>
      <protection locked="0"/>
    </xf>
    <xf numFmtId="3" fontId="62" fillId="38" borderId="11" xfId="0" applyNumberFormat="1" applyFont="1" applyFill="1" applyBorder="1" applyAlignment="1" applyProtection="1">
      <alignment horizontal="center" vertical="top" wrapText="1"/>
      <protection locked="0"/>
    </xf>
    <xf numFmtId="3" fontId="62" fillId="38" borderId="11" xfId="0" applyNumberFormat="1" applyFont="1" applyFill="1" applyBorder="1" applyAlignment="1" applyProtection="1">
      <alignment horizontal="center"/>
      <protection locked="0"/>
    </xf>
    <xf numFmtId="0" fontId="86" fillId="33" borderId="11" xfId="0" applyFont="1" applyFill="1" applyBorder="1" applyAlignment="1">
      <alignment horizontal="center" vertical="center" wrapText="1"/>
    </xf>
    <xf numFmtId="0" fontId="62" fillId="33" borderId="0" xfId="0" applyFont="1" applyFill="1" applyBorder="1" applyAlignment="1">
      <alignment horizontal="center"/>
    </xf>
    <xf numFmtId="0" fontId="62" fillId="33" borderId="0" xfId="0" applyFont="1" applyFill="1" applyBorder="1" applyAlignment="1">
      <alignment horizontal="center" vertical="top" wrapText="1"/>
    </xf>
    <xf numFmtId="0" fontId="86" fillId="0" borderId="11" xfId="0" applyFont="1" applyBorder="1" applyAlignment="1">
      <alignment horizontal="center" vertical="center" wrapText="1"/>
    </xf>
    <xf numFmtId="0" fontId="86" fillId="33" borderId="15" xfId="0" applyFont="1" applyFill="1" applyBorder="1" applyAlignment="1">
      <alignment horizontal="center" vertical="center" wrapText="1"/>
    </xf>
    <xf numFmtId="0" fontId="86" fillId="33" borderId="18" xfId="0" applyFont="1" applyFill="1" applyBorder="1" applyAlignment="1">
      <alignment horizontal="center" vertical="center" wrapText="1"/>
    </xf>
    <xf numFmtId="0" fontId="86" fillId="33" borderId="0" xfId="0" applyFont="1" applyFill="1" applyAlignment="1">
      <alignment horizontal="justify" vertical="top" wrapText="1"/>
    </xf>
    <xf numFmtId="0" fontId="62" fillId="38" borderId="11" xfId="0" applyFont="1" applyFill="1" applyBorder="1" applyAlignment="1" applyProtection="1">
      <alignment horizontal="left" vertical="center" wrapText="1"/>
      <protection locked="0"/>
    </xf>
    <xf numFmtId="0" fontId="7" fillId="33" borderId="11" xfId="0" applyFont="1" applyFill="1" applyBorder="1" applyAlignment="1">
      <alignment horizontal="center" vertical="center" wrapText="1"/>
    </xf>
    <xf numFmtId="0" fontId="62" fillId="38" borderId="12" xfId="0" applyFont="1" applyFill="1" applyBorder="1" applyAlignment="1" applyProtection="1">
      <alignment horizontal="center" wrapText="1"/>
      <protection locked="0"/>
    </xf>
    <xf numFmtId="0" fontId="62" fillId="38" borderId="14" xfId="0" applyFont="1" applyFill="1" applyBorder="1" applyAlignment="1" applyProtection="1">
      <alignment horizontal="center" wrapText="1"/>
      <protection locked="0"/>
    </xf>
    <xf numFmtId="0" fontId="78" fillId="33" borderId="10" xfId="0" applyFont="1" applyFill="1" applyBorder="1" applyAlignment="1">
      <alignment horizontal="left" vertical="top" wrapText="1"/>
    </xf>
    <xf numFmtId="0" fontId="78" fillId="33" borderId="10" xfId="0" applyFont="1" applyFill="1" applyBorder="1" applyAlignment="1">
      <alignment horizontal="left"/>
    </xf>
    <xf numFmtId="0" fontId="78" fillId="33" borderId="0" xfId="0" applyFont="1" applyFill="1" applyBorder="1" applyAlignment="1">
      <alignment horizontal="left"/>
    </xf>
    <xf numFmtId="3" fontId="6" fillId="33" borderId="12" xfId="0" applyNumberFormat="1" applyFont="1" applyFill="1" applyBorder="1" applyAlignment="1">
      <alignment horizontal="right" vertical="center"/>
    </xf>
    <xf numFmtId="3" fontId="6" fillId="33" borderId="14" xfId="0" applyNumberFormat="1" applyFont="1" applyFill="1" applyBorder="1" applyAlignment="1">
      <alignment horizontal="right" vertical="center"/>
    </xf>
    <xf numFmtId="0" fontId="93" fillId="38" borderId="12" xfId="0" applyFont="1" applyFill="1" applyBorder="1" applyAlignment="1" applyProtection="1">
      <alignment horizontal="left" vertical="top" wrapText="1"/>
      <protection locked="0"/>
    </xf>
    <xf numFmtId="0" fontId="93" fillId="38" borderId="13" xfId="0" applyFont="1" applyFill="1" applyBorder="1" applyAlignment="1" applyProtection="1">
      <alignment horizontal="left" vertical="top" wrapText="1"/>
      <protection locked="0"/>
    </xf>
    <xf numFmtId="0" fontId="93" fillId="38" borderId="14" xfId="0" applyFont="1" applyFill="1" applyBorder="1" applyAlignment="1" applyProtection="1">
      <alignment horizontal="left" vertical="top" wrapText="1"/>
      <protection locked="0"/>
    </xf>
    <xf numFmtId="0" fontId="86" fillId="33" borderId="12" xfId="0" applyFont="1" applyFill="1" applyBorder="1" applyAlignment="1">
      <alignment horizontal="center" vertical="center" wrapText="1"/>
    </xf>
    <xf numFmtId="0" fontId="86" fillId="33" borderId="14" xfId="0" applyFont="1" applyFill="1" applyBorder="1" applyAlignment="1">
      <alignment horizontal="center" vertical="center" wrapText="1"/>
    </xf>
    <xf numFmtId="0" fontId="78" fillId="33" borderId="11" xfId="0" applyFont="1" applyFill="1" applyBorder="1" applyAlignment="1">
      <alignment horizontal="right" vertical="top" wrapText="1"/>
    </xf>
    <xf numFmtId="0" fontId="86" fillId="33" borderId="16" xfId="0" applyFont="1" applyFill="1" applyBorder="1" applyAlignment="1">
      <alignment horizontal="left" vertical="top" wrapText="1"/>
    </xf>
    <xf numFmtId="0" fontId="78" fillId="38" borderId="21" xfId="0" applyFont="1" applyFill="1" applyBorder="1" applyAlignment="1" applyProtection="1">
      <alignment horizontal="center" vertical="top" wrapText="1"/>
      <protection locked="0"/>
    </xf>
    <xf numFmtId="0" fontId="78" fillId="38" borderId="16" xfId="0" applyFont="1" applyFill="1" applyBorder="1" applyAlignment="1" applyProtection="1">
      <alignment horizontal="center" vertical="top" wrapText="1"/>
      <protection locked="0"/>
    </xf>
    <xf numFmtId="0" fontId="78" fillId="38" borderId="22" xfId="0" applyFont="1" applyFill="1" applyBorder="1" applyAlignment="1" applyProtection="1">
      <alignment horizontal="center" vertical="top" wrapText="1"/>
      <protection locked="0"/>
    </xf>
    <xf numFmtId="0" fontId="78" fillId="38" borderId="25" xfId="0" applyFont="1" applyFill="1" applyBorder="1" applyAlignment="1" applyProtection="1">
      <alignment horizontal="center" vertical="top" wrapText="1"/>
      <protection locked="0"/>
    </xf>
    <xf numFmtId="0" fontId="78" fillId="38" borderId="10" xfId="0" applyFont="1" applyFill="1" applyBorder="1" applyAlignment="1" applyProtection="1">
      <alignment horizontal="center" vertical="top" wrapText="1"/>
      <protection locked="0"/>
    </xf>
    <xf numFmtId="0" fontId="78" fillId="38" borderId="26" xfId="0" applyFont="1" applyFill="1" applyBorder="1" applyAlignment="1" applyProtection="1">
      <alignment horizontal="center" vertical="top" wrapText="1"/>
      <protection locked="0"/>
    </xf>
    <xf numFmtId="0" fontId="62" fillId="0" borderId="0" xfId="0" applyFont="1" applyAlignment="1">
      <alignment horizontal="left" vertical="top" wrapText="1"/>
    </xf>
    <xf numFmtId="3" fontId="78" fillId="33" borderId="12" xfId="0" applyNumberFormat="1" applyFont="1" applyFill="1" applyBorder="1" applyAlignment="1">
      <alignment horizontal="right" vertical="center"/>
    </xf>
    <xf numFmtId="3" fontId="78" fillId="33" borderId="14" xfId="0" applyNumberFormat="1" applyFont="1" applyFill="1" applyBorder="1" applyAlignment="1">
      <alignment horizontal="right" vertical="center"/>
    </xf>
    <xf numFmtId="3" fontId="62" fillId="35" borderId="12" xfId="0" applyNumberFormat="1" applyFont="1" applyFill="1" applyBorder="1" applyAlignment="1" applyProtection="1">
      <alignment horizontal="right" vertical="center"/>
      <protection locked="0"/>
    </xf>
    <xf numFmtId="3" fontId="62" fillId="35" borderId="14" xfId="0" applyNumberFormat="1" applyFont="1" applyFill="1" applyBorder="1" applyAlignment="1" applyProtection="1">
      <alignment horizontal="right" vertical="center"/>
      <protection locked="0"/>
    </xf>
    <xf numFmtId="0" fontId="78" fillId="33" borderId="12" xfId="0" applyFont="1" applyFill="1" applyBorder="1" applyAlignment="1">
      <alignment horizontal="right" vertical="center"/>
    </xf>
    <xf numFmtId="0" fontId="78" fillId="33" borderId="13" xfId="0" applyFont="1" applyFill="1" applyBorder="1" applyAlignment="1">
      <alignment horizontal="right" vertical="center"/>
    </xf>
    <xf numFmtId="0" fontId="78" fillId="33" borderId="14" xfId="0" applyFont="1" applyFill="1" applyBorder="1" applyAlignment="1">
      <alignment horizontal="right" vertical="center"/>
    </xf>
    <xf numFmtId="0" fontId="93" fillId="33" borderId="12" xfId="0" applyFont="1" applyFill="1" applyBorder="1" applyAlignment="1" applyProtection="1">
      <alignment horizontal="left" vertical="top" wrapText="1"/>
      <protection/>
    </xf>
    <xf numFmtId="0" fontId="93" fillId="33" borderId="13" xfId="0" applyFont="1" applyFill="1" applyBorder="1" applyAlignment="1" applyProtection="1">
      <alignment horizontal="left" vertical="top" wrapText="1"/>
      <protection/>
    </xf>
    <xf numFmtId="0" fontId="93" fillId="33" borderId="14" xfId="0" applyFont="1" applyFill="1" applyBorder="1" applyAlignment="1" applyProtection="1">
      <alignment horizontal="left" vertical="top" wrapText="1"/>
      <protection/>
    </xf>
    <xf numFmtId="164" fontId="84" fillId="35" borderId="15" xfId="0" applyNumberFormat="1" applyFont="1" applyFill="1" applyBorder="1" applyAlignment="1" applyProtection="1">
      <alignment horizontal="center" vertical="center"/>
      <protection locked="0"/>
    </xf>
    <xf numFmtId="164" fontId="84" fillId="35" borderId="27" xfId="0" applyNumberFormat="1" applyFont="1" applyFill="1" applyBorder="1" applyAlignment="1" applyProtection="1">
      <alignment horizontal="center" vertical="center"/>
      <protection locked="0"/>
    </xf>
    <xf numFmtId="164" fontId="84" fillId="35" borderId="18" xfId="0" applyNumberFormat="1" applyFont="1" applyFill="1" applyBorder="1" applyAlignment="1" applyProtection="1">
      <alignment horizontal="center" vertical="center"/>
      <protection locked="0"/>
    </xf>
    <xf numFmtId="0" fontId="84" fillId="35" borderId="11" xfId="0" applyFont="1" applyFill="1" applyBorder="1" applyAlignment="1" applyProtection="1">
      <alignment horizontal="center" vertical="center"/>
      <protection locked="0"/>
    </xf>
    <xf numFmtId="164" fontId="62" fillId="35" borderId="15" xfId="0" applyNumberFormat="1" applyFont="1" applyFill="1" applyBorder="1" applyAlignment="1" applyProtection="1">
      <alignment horizontal="center" vertical="center"/>
      <protection locked="0"/>
    </xf>
    <xf numFmtId="164" fontId="62" fillId="35" borderId="27" xfId="0" applyNumberFormat="1" applyFont="1" applyFill="1" applyBorder="1" applyAlignment="1" applyProtection="1">
      <alignment horizontal="center" vertical="center"/>
      <protection locked="0"/>
    </xf>
    <xf numFmtId="164" fontId="62" fillId="35" borderId="18" xfId="0" applyNumberFormat="1" applyFont="1" applyFill="1" applyBorder="1" applyAlignment="1" applyProtection="1">
      <alignment horizontal="center" vertical="center"/>
      <protection locked="0"/>
    </xf>
    <xf numFmtId="0" fontId="82" fillId="33" borderId="12" xfId="0" applyFont="1" applyFill="1" applyBorder="1" applyAlignment="1">
      <alignment horizontal="right" vertical="center"/>
    </xf>
    <xf numFmtId="0" fontId="82" fillId="33" borderId="13" xfId="0" applyFont="1" applyFill="1" applyBorder="1" applyAlignment="1">
      <alignment horizontal="right" vertical="center"/>
    </xf>
    <xf numFmtId="0" fontId="82" fillId="33" borderId="14" xfId="0" applyFont="1" applyFill="1" applyBorder="1" applyAlignment="1">
      <alignment horizontal="right" vertical="center"/>
    </xf>
    <xf numFmtId="0" fontId="1" fillId="39" borderId="13" xfId="0" applyFont="1" applyFill="1" applyBorder="1" applyAlignment="1" applyProtection="1">
      <alignment horizontal="left" vertical="center"/>
      <protection/>
    </xf>
    <xf numFmtId="0" fontId="1" fillId="39" borderId="14" xfId="0" applyFont="1" applyFill="1" applyBorder="1" applyAlignment="1" applyProtection="1">
      <alignment horizontal="left" vertical="center"/>
      <protection/>
    </xf>
    <xf numFmtId="0" fontId="1" fillId="37" borderId="12" xfId="0" applyFont="1" applyFill="1" applyBorder="1" applyAlignment="1" applyProtection="1">
      <alignment horizontal="left"/>
      <protection locked="0"/>
    </xf>
    <xf numFmtId="0" fontId="1" fillId="37" borderId="13" xfId="0" applyFont="1" applyFill="1" applyBorder="1" applyAlignment="1" applyProtection="1">
      <alignment horizontal="left"/>
      <protection locked="0"/>
    </xf>
    <xf numFmtId="0" fontId="1" fillId="37" borderId="14" xfId="0" applyFont="1" applyFill="1" applyBorder="1" applyAlignment="1" applyProtection="1">
      <alignment horizontal="left"/>
      <protection locked="0"/>
    </xf>
    <xf numFmtId="0" fontId="87" fillId="33" borderId="12" xfId="0" applyFont="1" applyFill="1" applyBorder="1" applyAlignment="1">
      <alignment horizontal="center" vertical="center" wrapText="1"/>
    </xf>
    <xf numFmtId="0" fontId="87" fillId="33" borderId="13" xfId="0" applyFont="1" applyFill="1" applyBorder="1" applyAlignment="1">
      <alignment horizontal="center" vertical="center" wrapText="1"/>
    </xf>
    <xf numFmtId="0" fontId="87" fillId="33" borderId="14" xfId="0" applyFont="1" applyFill="1" applyBorder="1" applyAlignment="1">
      <alignment horizontal="center" vertical="center" wrapText="1"/>
    </xf>
    <xf numFmtId="164" fontId="84" fillId="10" borderId="15" xfId="0" applyNumberFormat="1" applyFont="1" applyFill="1" applyBorder="1" applyAlignment="1" applyProtection="1">
      <alignment horizontal="center" vertical="center" wrapText="1"/>
      <protection locked="0"/>
    </xf>
    <xf numFmtId="164" fontId="84" fillId="10" borderId="27" xfId="0" applyNumberFormat="1" applyFont="1" applyFill="1" applyBorder="1" applyAlignment="1" applyProtection="1">
      <alignment horizontal="center" vertical="center" wrapText="1"/>
      <protection locked="0"/>
    </xf>
    <xf numFmtId="164" fontId="84" fillId="10" borderId="18" xfId="0" applyNumberFormat="1" applyFont="1" applyFill="1" applyBorder="1" applyAlignment="1" applyProtection="1">
      <alignment horizontal="center" vertical="center" wrapText="1"/>
      <protection locked="0"/>
    </xf>
    <xf numFmtId="0" fontId="84" fillId="10" borderId="15" xfId="0" applyFont="1" applyFill="1" applyBorder="1" applyAlignment="1" applyProtection="1">
      <alignment horizontal="center" vertical="center"/>
      <protection locked="0"/>
    </xf>
    <xf numFmtId="0" fontId="84" fillId="10" borderId="27" xfId="0" applyFont="1" applyFill="1" applyBorder="1" applyAlignment="1" applyProtection="1">
      <alignment horizontal="center" vertical="center"/>
      <protection locked="0"/>
    </xf>
    <xf numFmtId="0" fontId="84" fillId="10" borderId="18" xfId="0" applyFont="1" applyFill="1" applyBorder="1" applyAlignment="1" applyProtection="1">
      <alignment horizontal="center" vertical="center"/>
      <protection locked="0"/>
    </xf>
    <xf numFmtId="0" fontId="62" fillId="33" borderId="11" xfId="0" applyFont="1" applyFill="1" applyBorder="1" applyAlignment="1">
      <alignment horizontal="center" vertical="center"/>
    </xf>
    <xf numFmtId="0" fontId="84" fillId="33" borderId="11" xfId="0" applyFont="1" applyFill="1" applyBorder="1" applyAlignment="1">
      <alignment horizontal="center" vertical="center"/>
    </xf>
    <xf numFmtId="0" fontId="87"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62" fillId="37" borderId="11" xfId="0" applyFont="1" applyFill="1" applyBorder="1" applyAlignment="1" applyProtection="1">
      <alignment horizontal="center"/>
      <protection locked="0"/>
    </xf>
    <xf numFmtId="0" fontId="90" fillId="33" borderId="10" xfId="0" applyFont="1" applyFill="1" applyBorder="1" applyAlignment="1">
      <alignment horizontal="left" vertical="center"/>
    </xf>
    <xf numFmtId="0" fontId="6" fillId="38" borderId="12" xfId="0" applyFont="1" applyFill="1" applyBorder="1" applyAlignment="1" applyProtection="1">
      <alignment horizontal="left" vertical="center" wrapText="1"/>
      <protection locked="0"/>
    </xf>
    <xf numFmtId="0" fontId="6" fillId="38" borderId="13" xfId="0" applyFont="1" applyFill="1" applyBorder="1" applyAlignment="1" applyProtection="1">
      <alignment horizontal="left" vertical="center" wrapText="1"/>
      <protection locked="0"/>
    </xf>
    <xf numFmtId="0" fontId="6" fillId="38" borderId="14" xfId="0" applyFont="1" applyFill="1" applyBorder="1" applyAlignment="1" applyProtection="1">
      <alignment horizontal="left" vertical="center" wrapText="1"/>
      <protection locked="0"/>
    </xf>
    <xf numFmtId="0" fontId="80" fillId="33" borderId="11" xfId="0" applyFont="1" applyFill="1" applyBorder="1" applyAlignment="1">
      <alignment vertical="center"/>
    </xf>
    <xf numFmtId="167" fontId="62" fillId="35" borderId="11" xfId="0" applyNumberFormat="1" applyFont="1" applyFill="1" applyBorder="1" applyAlignment="1" applyProtection="1">
      <alignment horizontal="right" vertical="center"/>
      <protection locked="0"/>
    </xf>
    <xf numFmtId="0" fontId="62" fillId="33" borderId="11" xfId="0" applyFont="1" applyFill="1" applyBorder="1" applyAlignment="1">
      <alignment horizontal="left" vertical="center"/>
    </xf>
    <xf numFmtId="0" fontId="62" fillId="33" borderId="12" xfId="0" applyFont="1" applyFill="1" applyBorder="1" applyAlignment="1">
      <alignment horizontal="left" vertical="top"/>
    </xf>
    <xf numFmtId="0" fontId="62" fillId="33" borderId="10" xfId="0" applyFont="1" applyFill="1" applyBorder="1" applyAlignment="1">
      <alignment horizontal="left" vertical="top"/>
    </xf>
    <xf numFmtId="0" fontId="62" fillId="33" borderId="15" xfId="0" applyFont="1" applyFill="1" applyBorder="1" applyAlignment="1">
      <alignment horizontal="left" vertical="center"/>
    </xf>
    <xf numFmtId="0" fontId="62" fillId="38" borderId="11" xfId="0" applyFont="1" applyFill="1" applyBorder="1" applyAlignment="1" applyProtection="1">
      <alignment horizontal="left" vertical="top" wrapText="1"/>
      <protection locked="0"/>
    </xf>
    <xf numFmtId="0" fontId="62" fillId="35" borderId="11" xfId="0" applyFont="1" applyFill="1" applyBorder="1" applyAlignment="1" applyProtection="1">
      <alignment horizontal="center" vertical="center"/>
      <protection locked="0"/>
    </xf>
    <xf numFmtId="0" fontId="87" fillId="33" borderId="16" xfId="0" applyFont="1" applyFill="1" applyBorder="1" applyAlignment="1">
      <alignment horizontal="left" vertical="top" wrapText="1"/>
    </xf>
    <xf numFmtId="167" fontId="62" fillId="10" borderId="11" xfId="0" applyNumberFormat="1" applyFont="1" applyFill="1" applyBorder="1" applyAlignment="1" applyProtection="1">
      <alignment horizontal="center" vertical="top"/>
      <protection locked="0"/>
    </xf>
    <xf numFmtId="0" fontId="62" fillId="10" borderId="11" xfId="0" applyFont="1" applyFill="1" applyBorder="1" applyAlignment="1" applyProtection="1">
      <alignment horizontal="center" vertical="top"/>
      <protection locked="0"/>
    </xf>
    <xf numFmtId="0" fontId="87" fillId="33" borderId="12" xfId="0" applyFont="1" applyFill="1" applyBorder="1" applyAlignment="1">
      <alignment horizontal="center" vertical="center"/>
    </xf>
    <xf numFmtId="0" fontId="87" fillId="33" borderId="13" xfId="0" applyFont="1" applyFill="1" applyBorder="1" applyAlignment="1">
      <alignment horizontal="center" vertical="center"/>
    </xf>
    <xf numFmtId="0" fontId="87" fillId="33" borderId="14" xfId="0" applyFont="1" applyFill="1" applyBorder="1" applyAlignment="1">
      <alignment horizontal="center" vertical="center"/>
    </xf>
    <xf numFmtId="0" fontId="62" fillId="33" borderId="11" xfId="0" applyFont="1" applyFill="1" applyBorder="1" applyAlignment="1">
      <alignment horizontal="left" vertical="top"/>
    </xf>
    <xf numFmtId="0" fontId="62" fillId="35" borderId="11" xfId="0" applyFont="1" applyFill="1" applyBorder="1" applyAlignment="1" applyProtection="1">
      <alignment horizontal="center"/>
      <protection locked="0"/>
    </xf>
    <xf numFmtId="0" fontId="62" fillId="33" borderId="13" xfId="0" applyFont="1" applyFill="1" applyBorder="1" applyAlignment="1">
      <alignment horizontal="left" vertical="top"/>
    </xf>
    <xf numFmtId="0" fontId="62" fillId="33" borderId="14" xfId="0" applyFont="1" applyFill="1" applyBorder="1" applyAlignment="1">
      <alignment horizontal="left" vertical="top"/>
    </xf>
    <xf numFmtId="0" fontId="62" fillId="38" borderId="11" xfId="0" applyFont="1" applyFill="1" applyBorder="1" applyAlignment="1" applyProtection="1">
      <alignment horizontal="center" vertical="center"/>
      <protection locked="0"/>
    </xf>
    <xf numFmtId="0" fontId="62" fillId="34" borderId="12" xfId="0" applyFont="1" applyFill="1" applyBorder="1" applyAlignment="1">
      <alignment horizontal="left" vertical="top"/>
    </xf>
    <xf numFmtId="0" fontId="62" fillId="34" borderId="13" xfId="0" applyFont="1" applyFill="1" applyBorder="1" applyAlignment="1">
      <alignment horizontal="left" vertical="top"/>
    </xf>
    <xf numFmtId="0" fontId="62" fillId="34" borderId="14" xfId="0" applyFont="1" applyFill="1" applyBorder="1" applyAlignment="1">
      <alignment horizontal="left" vertical="top"/>
    </xf>
    <xf numFmtId="0" fontId="62" fillId="33" borderId="11" xfId="0" applyFont="1" applyFill="1" applyBorder="1" applyAlignment="1">
      <alignment horizontal="left" vertical="center" wrapText="1"/>
    </xf>
    <xf numFmtId="49" fontId="62" fillId="33" borderId="15" xfId="0" applyNumberFormat="1" applyFont="1" applyFill="1" applyBorder="1" applyAlignment="1">
      <alignment horizontal="center" vertical="center"/>
    </xf>
    <xf numFmtId="49" fontId="62" fillId="33" borderId="27" xfId="0" applyNumberFormat="1" applyFont="1" applyFill="1" applyBorder="1" applyAlignment="1">
      <alignment horizontal="center" vertical="center"/>
    </xf>
    <xf numFmtId="0" fontId="62" fillId="33" borderId="16" xfId="0" applyFont="1" applyFill="1" applyBorder="1" applyAlignment="1">
      <alignment horizontal="left" vertical="top"/>
    </xf>
    <xf numFmtId="0" fontId="62" fillId="33" borderId="12" xfId="0" applyFont="1" applyFill="1" applyBorder="1" applyAlignment="1">
      <alignment horizontal="left" vertical="center"/>
    </xf>
    <xf numFmtId="0" fontId="62" fillId="33" borderId="13" xfId="0" applyFont="1" applyFill="1" applyBorder="1" applyAlignment="1">
      <alignment horizontal="left" vertical="center"/>
    </xf>
    <xf numFmtId="0" fontId="62" fillId="33" borderId="21" xfId="0" applyFont="1" applyFill="1" applyBorder="1" applyAlignment="1">
      <alignment horizontal="left" vertical="center" wrapText="1"/>
    </xf>
    <xf numFmtId="0" fontId="62" fillId="33" borderId="16" xfId="0" applyFont="1" applyFill="1" applyBorder="1" applyAlignment="1">
      <alignment horizontal="left" vertical="center" wrapText="1"/>
    </xf>
    <xf numFmtId="0" fontId="62" fillId="33" borderId="22" xfId="0" applyFont="1" applyFill="1" applyBorder="1" applyAlignment="1">
      <alignment horizontal="left" vertical="center" wrapText="1"/>
    </xf>
    <xf numFmtId="0" fontId="62" fillId="33" borderId="23" xfId="0" applyFont="1" applyFill="1" applyBorder="1" applyAlignment="1">
      <alignment horizontal="left" vertical="center" wrapText="1"/>
    </xf>
    <xf numFmtId="0" fontId="62" fillId="33" borderId="0" xfId="0" applyFont="1" applyFill="1" applyBorder="1" applyAlignment="1">
      <alignment horizontal="left" vertical="center" wrapText="1"/>
    </xf>
    <xf numFmtId="0" fontId="62" fillId="33" borderId="24" xfId="0" applyFont="1" applyFill="1" applyBorder="1" applyAlignment="1">
      <alignment horizontal="left" vertical="center" wrapText="1"/>
    </xf>
    <xf numFmtId="0" fontId="82" fillId="33" borderId="0" xfId="0" applyFont="1" applyFill="1" applyAlignment="1">
      <alignment horizontal="left" indent="2"/>
    </xf>
    <xf numFmtId="0" fontId="86" fillId="33" borderId="22" xfId="0" applyFont="1" applyFill="1" applyBorder="1" applyAlignment="1">
      <alignment horizontal="center" vertical="center" wrapText="1"/>
    </xf>
    <xf numFmtId="0" fontId="86" fillId="33" borderId="26" xfId="0" applyFont="1" applyFill="1" applyBorder="1" applyAlignment="1">
      <alignment horizontal="center" vertical="center" wrapText="1"/>
    </xf>
    <xf numFmtId="0" fontId="62" fillId="35" borderId="11" xfId="0" applyFont="1" applyFill="1" applyBorder="1" applyAlignment="1" applyProtection="1">
      <alignment horizontal="center" vertical="center" wrapText="1"/>
      <protection locked="0"/>
    </xf>
    <xf numFmtId="0" fontId="86" fillId="35" borderId="11" xfId="0" applyFont="1" applyFill="1" applyBorder="1" applyAlignment="1" applyProtection="1">
      <alignment horizontal="center" vertical="center" wrapText="1"/>
      <protection locked="0"/>
    </xf>
    <xf numFmtId="0" fontId="78" fillId="33" borderId="11" xfId="0" applyFont="1" applyFill="1" applyBorder="1" applyAlignment="1">
      <alignment horizontal="right" vertical="center" wrapText="1"/>
    </xf>
    <xf numFmtId="0" fontId="62" fillId="33" borderId="11" xfId="0" applyFont="1" applyFill="1" applyBorder="1" applyAlignment="1">
      <alignment vertical="center" wrapText="1"/>
    </xf>
    <xf numFmtId="0" fontId="78" fillId="33" borderId="11" xfId="0" applyFont="1" applyFill="1" applyBorder="1" applyAlignment="1">
      <alignment horizontal="left" vertical="center" wrapText="1"/>
    </xf>
    <xf numFmtId="0" fontId="62" fillId="33" borderId="11" xfId="0" applyFont="1" applyFill="1" applyBorder="1" applyAlignment="1">
      <alignment wrapText="1"/>
    </xf>
    <xf numFmtId="0" fontId="100" fillId="38" borderId="12" xfId="0" applyFont="1" applyFill="1" applyBorder="1" applyAlignment="1" applyProtection="1">
      <alignment horizontal="left" vertical="top" wrapText="1"/>
      <protection locked="0"/>
    </xf>
    <xf numFmtId="0" fontId="100" fillId="38" borderId="13" xfId="0" applyFont="1" applyFill="1" applyBorder="1" applyAlignment="1" applyProtection="1">
      <alignment horizontal="left" vertical="top" wrapText="1"/>
      <protection locked="0"/>
    </xf>
    <xf numFmtId="0" fontId="100" fillId="38" borderId="14" xfId="0" applyFont="1" applyFill="1" applyBorder="1" applyAlignment="1" applyProtection="1">
      <alignment horizontal="left" vertical="top" wrapText="1"/>
      <protection locked="0"/>
    </xf>
    <xf numFmtId="0" fontId="84" fillId="34" borderId="11" xfId="0" applyFont="1" applyFill="1" applyBorder="1" applyAlignment="1">
      <alignment horizontal="left"/>
    </xf>
    <xf numFmtId="0" fontId="62" fillId="34" borderId="12" xfId="0" applyFont="1" applyFill="1" applyBorder="1" applyAlignment="1">
      <alignment horizontal="center" vertical="center"/>
    </xf>
    <xf numFmtId="0" fontId="62" fillId="34" borderId="14" xfId="0" applyFont="1" applyFill="1" applyBorder="1" applyAlignment="1">
      <alignment horizontal="center" vertical="center"/>
    </xf>
    <xf numFmtId="0" fontId="86" fillId="33" borderId="21" xfId="0" applyFont="1" applyFill="1" applyBorder="1" applyAlignment="1">
      <alignment horizontal="center" vertical="top" wrapText="1"/>
    </xf>
    <xf numFmtId="0" fontId="86" fillId="33" borderId="16" xfId="0" applyFont="1" applyFill="1" applyBorder="1" applyAlignment="1">
      <alignment horizontal="center" vertical="top" wrapText="1"/>
    </xf>
    <xf numFmtId="0" fontId="86" fillId="33" borderId="22" xfId="0" applyFont="1" applyFill="1" applyBorder="1" applyAlignment="1">
      <alignment horizontal="center" vertical="top" wrapText="1"/>
    </xf>
    <xf numFmtId="0" fontId="86" fillId="33" borderId="25" xfId="0" applyFont="1" applyFill="1" applyBorder="1" applyAlignment="1">
      <alignment horizontal="center" vertical="top" wrapText="1"/>
    </xf>
    <xf numFmtId="0" fontId="86" fillId="33" borderId="10" xfId="0" applyFont="1" applyFill="1" applyBorder="1" applyAlignment="1">
      <alignment horizontal="center" vertical="top" wrapText="1"/>
    </xf>
    <xf numFmtId="0" fontId="86" fillId="33" borderId="26" xfId="0" applyFont="1" applyFill="1" applyBorder="1" applyAlignment="1">
      <alignment horizontal="center" vertical="top" wrapText="1"/>
    </xf>
    <xf numFmtId="0" fontId="62" fillId="33" borderId="11" xfId="0" applyFont="1" applyFill="1" applyBorder="1" applyAlignment="1">
      <alignment horizontal="left"/>
    </xf>
    <xf numFmtId="0" fontId="62" fillId="38" borderId="12" xfId="0" applyFont="1" applyFill="1" applyBorder="1" applyAlignment="1" applyProtection="1">
      <alignment horizontal="left" vertical="top" wrapText="1"/>
      <protection locked="0"/>
    </xf>
    <xf numFmtId="0" fontId="62" fillId="38" borderId="13" xfId="0" applyFont="1" applyFill="1" applyBorder="1" applyAlignment="1" applyProtection="1">
      <alignment horizontal="left" vertical="top" wrapText="1"/>
      <protection locked="0"/>
    </xf>
    <xf numFmtId="0" fontId="62" fillId="38" borderId="14" xfId="0" applyFont="1" applyFill="1" applyBorder="1" applyAlignment="1" applyProtection="1">
      <alignment horizontal="left" vertical="top" wrapText="1"/>
      <protection locked="0"/>
    </xf>
    <xf numFmtId="0" fontId="62" fillId="33" borderId="25" xfId="0" applyFont="1" applyFill="1" applyBorder="1" applyAlignment="1">
      <alignment horizontal="left" vertical="center" wrapText="1"/>
    </xf>
    <xf numFmtId="0" fontId="62" fillId="33" borderId="10" xfId="0" applyFont="1" applyFill="1" applyBorder="1" applyAlignment="1">
      <alignment horizontal="left" vertical="center" wrapText="1"/>
    </xf>
    <xf numFmtId="0" fontId="62" fillId="33" borderId="26" xfId="0" applyFont="1" applyFill="1" applyBorder="1" applyAlignment="1">
      <alignment horizontal="left" vertical="center" wrapText="1"/>
    </xf>
    <xf numFmtId="0" fontId="62" fillId="33" borderId="12"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2" fillId="38" borderId="12" xfId="0" applyFont="1" applyFill="1" applyBorder="1" applyAlignment="1" applyProtection="1">
      <alignment horizontal="left"/>
      <protection locked="0"/>
    </xf>
    <xf numFmtId="0" fontId="62" fillId="38" borderId="13" xfId="0" applyFont="1" applyFill="1" applyBorder="1" applyAlignment="1" applyProtection="1">
      <alignment horizontal="left"/>
      <protection locked="0"/>
    </xf>
    <xf numFmtId="0" fontId="62" fillId="38" borderId="14" xfId="0" applyFont="1" applyFill="1" applyBorder="1" applyAlignment="1" applyProtection="1">
      <alignment horizontal="left"/>
      <protection locked="0"/>
    </xf>
    <xf numFmtId="0" fontId="62" fillId="33" borderId="15" xfId="0" applyFont="1" applyFill="1" applyBorder="1" applyAlignment="1">
      <alignment horizontal="center" vertical="center" wrapText="1"/>
    </xf>
    <xf numFmtId="0" fontId="62" fillId="33" borderId="27" xfId="0" applyFont="1" applyFill="1" applyBorder="1" applyAlignment="1">
      <alignment horizontal="center" vertical="center" wrapText="1"/>
    </xf>
    <xf numFmtId="0" fontId="100" fillId="38" borderId="11" xfId="0" applyFont="1" applyFill="1" applyBorder="1" applyAlignment="1" applyProtection="1">
      <alignment horizontal="center" vertical="top" wrapText="1"/>
      <protection locked="0"/>
    </xf>
    <xf numFmtId="0" fontId="100" fillId="38" borderId="11" xfId="0" applyFont="1" applyFill="1" applyBorder="1" applyAlignment="1" applyProtection="1">
      <alignment horizontal="left" vertical="top" wrapText="1"/>
      <protection locked="0"/>
    </xf>
    <xf numFmtId="0" fontId="62" fillId="33" borderId="12" xfId="0" applyFont="1" applyFill="1" applyBorder="1" applyAlignment="1">
      <alignment horizontal="left" vertical="top" wrapText="1"/>
    </xf>
    <xf numFmtId="0" fontId="62" fillId="33" borderId="13" xfId="0" applyFont="1" applyFill="1" applyBorder="1" applyAlignment="1">
      <alignment horizontal="left" vertical="top" wrapText="1"/>
    </xf>
    <xf numFmtId="0" fontId="62" fillId="33" borderId="14" xfId="0" applyFont="1" applyFill="1" applyBorder="1" applyAlignment="1">
      <alignment horizontal="left" vertical="top" wrapText="1"/>
    </xf>
    <xf numFmtId="0" fontId="78" fillId="33" borderId="12" xfId="0" applyFont="1" applyFill="1" applyBorder="1" applyAlignment="1">
      <alignment horizontal="left"/>
    </xf>
    <xf numFmtId="0" fontId="78" fillId="33" borderId="13" xfId="0" applyFont="1" applyFill="1" applyBorder="1" applyAlignment="1">
      <alignment horizontal="left"/>
    </xf>
    <xf numFmtId="0" fontId="78" fillId="33" borderId="14" xfId="0" applyFont="1" applyFill="1" applyBorder="1" applyAlignment="1">
      <alignment horizontal="left"/>
    </xf>
    <xf numFmtId="0" fontId="86" fillId="33" borderId="0" xfId="0" applyFont="1" applyFill="1" applyAlignment="1">
      <alignment horizontal="left" vertical="top" wrapText="1"/>
    </xf>
    <xf numFmtId="0" fontId="86" fillId="33" borderId="0" xfId="0" applyFont="1" applyFill="1" applyAlignment="1">
      <alignment horizontal="left" vertical="top"/>
    </xf>
    <xf numFmtId="0" fontId="62" fillId="33" borderId="11" xfId="0" applyFont="1" applyFill="1" applyBorder="1" applyAlignment="1">
      <alignment vertical="top"/>
    </xf>
    <xf numFmtId="0" fontId="62" fillId="38" borderId="11" xfId="0" applyFont="1" applyFill="1" applyBorder="1" applyAlignment="1" applyProtection="1">
      <alignment horizontal="left" vertical="top"/>
      <protection locked="0"/>
    </xf>
    <xf numFmtId="0" fontId="62" fillId="33" borderId="15" xfId="0" applyFont="1" applyFill="1" applyBorder="1" applyAlignment="1">
      <alignment vertical="center" wrapText="1"/>
    </xf>
    <xf numFmtId="0" fontId="62" fillId="33" borderId="18" xfId="0" applyFont="1" applyFill="1" applyBorder="1" applyAlignment="1">
      <alignment vertical="center" wrapText="1"/>
    </xf>
    <xf numFmtId="0" fontId="62" fillId="33" borderId="27" xfId="0" applyFont="1" applyFill="1" applyBorder="1" applyAlignment="1">
      <alignment vertical="center" wrapText="1"/>
    </xf>
    <xf numFmtId="0" fontId="62" fillId="34" borderId="11" xfId="0" applyFont="1" applyFill="1" applyBorder="1" applyAlignment="1">
      <alignment horizontal="left" vertical="top" wrapText="1"/>
    </xf>
    <xf numFmtId="0" fontId="62" fillId="33" borderId="21" xfId="0" applyFont="1" applyFill="1" applyBorder="1" applyAlignment="1">
      <alignment horizontal="left" vertical="top" wrapText="1"/>
    </xf>
    <xf numFmtId="0" fontId="62" fillId="33" borderId="16" xfId="0" applyFont="1" applyFill="1" applyBorder="1" applyAlignment="1">
      <alignment horizontal="left" vertical="top" wrapText="1"/>
    </xf>
    <xf numFmtId="0" fontId="62" fillId="33" borderId="14" xfId="0" applyFont="1" applyFill="1" applyBorder="1" applyAlignment="1">
      <alignment horizontal="left" vertical="center"/>
    </xf>
    <xf numFmtId="0" fontId="62" fillId="33" borderId="11" xfId="0" applyFont="1" applyFill="1" applyBorder="1" applyAlignment="1">
      <alignment horizontal="center" vertical="center" wrapText="1"/>
    </xf>
    <xf numFmtId="0" fontId="62" fillId="33" borderId="11" xfId="0" applyFont="1" applyFill="1" applyBorder="1" applyAlignment="1">
      <alignment horizontal="left" vertical="top" wrapText="1"/>
    </xf>
    <xf numFmtId="0" fontId="82" fillId="0" borderId="0" xfId="0" applyFont="1" applyAlignment="1">
      <alignment horizontal="left" indent="2"/>
    </xf>
    <xf numFmtId="0" fontId="82" fillId="34" borderId="12" xfId="0" applyFont="1" applyFill="1" applyBorder="1" applyAlignment="1">
      <alignment horizontal="left"/>
    </xf>
    <xf numFmtId="0" fontId="82" fillId="34" borderId="13" xfId="0" applyFont="1" applyFill="1" applyBorder="1" applyAlignment="1">
      <alignment horizontal="left"/>
    </xf>
    <xf numFmtId="0" fontId="86" fillId="34" borderId="11" xfId="0" applyFont="1" applyFill="1" applyBorder="1" applyAlignment="1">
      <alignment horizontal="center" vertical="center" wrapText="1"/>
    </xf>
    <xf numFmtId="0" fontId="87" fillId="33" borderId="15" xfId="0" applyFont="1" applyFill="1" applyBorder="1" applyAlignment="1">
      <alignment horizontal="center" vertical="center" wrapText="1"/>
    </xf>
    <xf numFmtId="0" fontId="87" fillId="33" borderId="27" xfId="0" applyFont="1" applyFill="1" applyBorder="1" applyAlignment="1">
      <alignment horizontal="center" vertical="center" wrapText="1"/>
    </xf>
    <xf numFmtId="0" fontId="87" fillId="33" borderId="18" xfId="0" applyFont="1" applyFill="1" applyBorder="1" applyAlignment="1">
      <alignment horizontal="center" vertical="center" wrapText="1"/>
    </xf>
    <xf numFmtId="0" fontId="86" fillId="33" borderId="15" xfId="0" applyFont="1" applyFill="1" applyBorder="1" applyAlignment="1">
      <alignment horizontal="center" vertical="top" wrapText="1"/>
    </xf>
    <xf numFmtId="0" fontId="86" fillId="33" borderId="18" xfId="0" applyFont="1" applyFill="1" applyBorder="1" applyAlignment="1">
      <alignment horizontal="center" vertical="top" wrapText="1"/>
    </xf>
    <xf numFmtId="0" fontId="87" fillId="34" borderId="11" xfId="0" applyFont="1" applyFill="1" applyBorder="1" applyAlignment="1">
      <alignment horizontal="center" vertical="top" wrapText="1"/>
    </xf>
    <xf numFmtId="0" fontId="86" fillId="33" borderId="27" xfId="0" applyFont="1" applyFill="1" applyBorder="1" applyAlignment="1">
      <alignment horizontal="center" vertical="center" wrapText="1"/>
    </xf>
    <xf numFmtId="0" fontId="84" fillId="38" borderId="11" xfId="0" applyFont="1" applyFill="1" applyBorder="1" applyAlignment="1" applyProtection="1">
      <alignment horizontal="left" vertical="top" wrapText="1"/>
      <protection locked="0"/>
    </xf>
    <xf numFmtId="0" fontId="82" fillId="33" borderId="0" xfId="0" applyFont="1" applyFill="1" applyAlignment="1">
      <alignment horizontal="left" vertical="top" indent="2"/>
    </xf>
    <xf numFmtId="0" fontId="86" fillId="33" borderId="13" xfId="0" applyFont="1" applyFill="1" applyBorder="1" applyAlignment="1">
      <alignment horizontal="center" vertical="center" wrapText="1"/>
    </xf>
    <xf numFmtId="0" fontId="80" fillId="33" borderId="12" xfId="0" applyFont="1" applyFill="1" applyBorder="1" applyAlignment="1">
      <alignment horizontal="left" vertical="center" wrapText="1"/>
    </xf>
    <xf numFmtId="0" fontId="80" fillId="33" borderId="13" xfId="0" applyFont="1" applyFill="1" applyBorder="1" applyAlignment="1">
      <alignment horizontal="left" vertical="center" wrapText="1"/>
    </xf>
    <xf numFmtId="0" fontId="86" fillId="33" borderId="16" xfId="0" applyFont="1" applyFill="1" applyBorder="1" applyAlignment="1">
      <alignment horizontal="left" wrapText="1"/>
    </xf>
    <xf numFmtId="0" fontId="86" fillId="33" borderId="11" xfId="0" applyFont="1" applyFill="1" applyBorder="1" applyAlignment="1">
      <alignment horizontal="center" vertical="center" textRotation="90" wrapText="1"/>
    </xf>
    <xf numFmtId="0" fontId="86" fillId="33" borderId="11" xfId="0" applyFont="1" applyFill="1" applyBorder="1" applyAlignment="1">
      <alignment horizontal="center" wrapText="1"/>
    </xf>
    <xf numFmtId="0" fontId="62" fillId="33" borderId="11" xfId="0" applyFont="1" applyFill="1" applyBorder="1" applyAlignment="1">
      <alignment horizontal="center" vertical="top" wrapText="1"/>
    </xf>
    <xf numFmtId="0" fontId="62" fillId="33" borderId="12" xfId="0" applyFont="1" applyFill="1" applyBorder="1" applyAlignment="1">
      <alignment horizontal="right" wrapText="1"/>
    </xf>
    <xf numFmtId="0" fontId="62" fillId="33" borderId="13" xfId="0" applyFont="1" applyFill="1" applyBorder="1" applyAlignment="1">
      <alignment horizontal="right" wrapText="1"/>
    </xf>
    <xf numFmtId="0" fontId="62" fillId="33" borderId="14" xfId="0" applyFont="1" applyFill="1" applyBorder="1" applyAlignment="1">
      <alignment horizontal="right" wrapText="1"/>
    </xf>
    <xf numFmtId="4" fontId="19" fillId="33" borderId="12" xfId="0" applyNumberFormat="1" applyFont="1" applyFill="1" applyBorder="1" applyAlignment="1">
      <alignment horizontal="right" vertical="top" wrapText="1"/>
    </xf>
    <xf numFmtId="4" fontId="19" fillId="33" borderId="14" xfId="0" applyNumberFormat="1" applyFont="1" applyFill="1" applyBorder="1" applyAlignment="1">
      <alignment horizontal="right" vertical="top" wrapText="1"/>
    </xf>
    <xf numFmtId="4" fontId="94" fillId="33" borderId="11" xfId="0" applyNumberFormat="1" applyFont="1" applyFill="1" applyBorder="1" applyAlignment="1">
      <alignment horizontal="right" wrapText="1"/>
    </xf>
    <xf numFmtId="0" fontId="80" fillId="33" borderId="11" xfId="0" applyFont="1" applyFill="1" applyBorder="1" applyAlignment="1">
      <alignment horizontal="left" vertical="top" wrapText="1"/>
    </xf>
    <xf numFmtId="0" fontId="80" fillId="33" borderId="11" xfId="0" applyFont="1" applyFill="1" applyBorder="1" applyAlignment="1">
      <alignment horizontal="left" wrapText="1"/>
    </xf>
    <xf numFmtId="0" fontId="90" fillId="33" borderId="11" xfId="0" applyFont="1" applyFill="1" applyBorder="1" applyAlignment="1">
      <alignment horizontal="left" vertical="top" wrapText="1"/>
    </xf>
    <xf numFmtId="0" fontId="86" fillId="33" borderId="11" xfId="0" applyFont="1" applyFill="1" applyBorder="1" applyAlignment="1">
      <alignment horizontal="center" vertical="top" wrapText="1"/>
    </xf>
    <xf numFmtId="0" fontId="62" fillId="38" borderId="11" xfId="0" applyFont="1" applyFill="1" applyBorder="1" applyAlignment="1" applyProtection="1">
      <alignment horizontal="center" vertical="top" wrapText="1"/>
      <protection locked="0"/>
    </xf>
    <xf numFmtId="0" fontId="86" fillId="33" borderId="0" xfId="0" applyFont="1" applyFill="1" applyBorder="1" applyAlignment="1">
      <alignment horizontal="left" vertical="top" wrapText="1"/>
    </xf>
    <xf numFmtId="0" fontId="86" fillId="33" borderId="12" xfId="0" applyFont="1" applyFill="1" applyBorder="1" applyAlignment="1">
      <alignment horizontal="center" vertical="top" wrapText="1"/>
    </xf>
    <xf numFmtId="0" fontId="86" fillId="33" borderId="13" xfId="0" applyFont="1" applyFill="1" applyBorder="1" applyAlignment="1">
      <alignment horizontal="center" vertical="top" wrapText="1"/>
    </xf>
    <xf numFmtId="0" fontId="86" fillId="33" borderId="14" xfId="0" applyFont="1" applyFill="1" applyBorder="1" applyAlignment="1">
      <alignment horizontal="center" vertical="top" wrapText="1"/>
    </xf>
    <xf numFmtId="0" fontId="62" fillId="38" borderId="12" xfId="0" applyFont="1" applyFill="1" applyBorder="1" applyAlignment="1" applyProtection="1">
      <alignment horizontal="center" vertical="top" wrapText="1"/>
      <protection locked="0"/>
    </xf>
    <xf numFmtId="0" fontId="62" fillId="38" borderId="13" xfId="0" applyFont="1" applyFill="1" applyBorder="1" applyAlignment="1" applyProtection="1">
      <alignment horizontal="center" vertical="top" wrapText="1"/>
      <protection locked="0"/>
    </xf>
    <xf numFmtId="0" fontId="62" fillId="38" borderId="14" xfId="0" applyFont="1" applyFill="1" applyBorder="1" applyAlignment="1" applyProtection="1">
      <alignment horizontal="center" vertical="top" wrapText="1"/>
      <protection locked="0"/>
    </xf>
    <xf numFmtId="0" fontId="90" fillId="33" borderId="10" xfId="0" applyFont="1" applyFill="1" applyBorder="1" applyAlignment="1">
      <alignment horizontal="left"/>
    </xf>
    <xf numFmtId="0" fontId="78" fillId="38" borderId="11" xfId="0" applyFont="1" applyFill="1" applyBorder="1" applyAlignment="1" applyProtection="1">
      <alignment horizontal="center" vertical="top" wrapText="1"/>
      <protection locked="0"/>
    </xf>
    <xf numFmtId="0" fontId="90" fillId="33" borderId="0" xfId="0" applyFont="1" applyFill="1" applyAlignment="1">
      <alignment horizontal="left" vertical="top"/>
    </xf>
    <xf numFmtId="2" fontId="62" fillId="0" borderId="11" xfId="0" applyNumberFormat="1" applyFont="1" applyBorder="1" applyAlignment="1">
      <alignment horizontal="center" vertical="top" wrapText="1"/>
    </xf>
    <xf numFmtId="0" fontId="62" fillId="33" borderId="0" xfId="0" applyFont="1" applyFill="1" applyAlignment="1">
      <alignment horizontal="left" vertical="top" wrapText="1" indent="2"/>
    </xf>
    <xf numFmtId="3" fontId="62" fillId="35" borderId="11" xfId="0" applyNumberFormat="1" applyFont="1" applyFill="1" applyBorder="1" applyAlignment="1" applyProtection="1">
      <alignment horizontal="center" vertical="top" wrapText="1"/>
      <protection locked="0"/>
    </xf>
    <xf numFmtId="2" fontId="62" fillId="33" borderId="11" xfId="0" applyNumberFormat="1" applyFont="1" applyFill="1" applyBorder="1" applyAlignment="1">
      <alignment horizontal="center" vertical="top" wrapText="1"/>
    </xf>
    <xf numFmtId="3" fontId="62" fillId="0" borderId="11" xfId="0" applyNumberFormat="1" applyFont="1" applyBorder="1" applyAlignment="1">
      <alignment horizontal="center" vertical="top" wrapText="1"/>
    </xf>
    <xf numFmtId="0" fontId="16" fillId="0" borderId="11" xfId="0" applyFont="1" applyBorder="1" applyAlignment="1">
      <alignment horizontal="center" vertical="center" wrapText="1"/>
    </xf>
    <xf numFmtId="0" fontId="78" fillId="33" borderId="12" xfId="0" applyFont="1" applyFill="1" applyBorder="1" applyAlignment="1">
      <alignment horizontal="right" vertical="top" wrapText="1"/>
    </xf>
    <xf numFmtId="0" fontId="78" fillId="33" borderId="13" xfId="0" applyFont="1" applyFill="1" applyBorder="1" applyAlignment="1">
      <alignment horizontal="right" vertical="top" wrapText="1"/>
    </xf>
    <xf numFmtId="0" fontId="78" fillId="33" borderId="14" xfId="0" applyFont="1" applyFill="1" applyBorder="1" applyAlignment="1">
      <alignment horizontal="right" vertical="top" wrapText="1"/>
    </xf>
    <xf numFmtId="0" fontId="78" fillId="33" borderId="0" xfId="0" applyFont="1" applyFill="1" applyBorder="1" applyAlignment="1">
      <alignment horizontal="center" vertical="center"/>
    </xf>
    <xf numFmtId="0" fontId="62" fillId="33" borderId="0" xfId="0" applyFont="1" applyFill="1" applyBorder="1" applyAlignment="1">
      <alignment horizontal="center" vertical="top"/>
    </xf>
    <xf numFmtId="0" fontId="62" fillId="33" borderId="10" xfId="0" applyFont="1" applyFill="1" applyBorder="1" applyAlignment="1">
      <alignment horizontal="center"/>
    </xf>
    <xf numFmtId="0" fontId="16" fillId="0" borderId="15" xfId="0" applyFont="1" applyBorder="1" applyAlignment="1">
      <alignment horizontal="center" vertical="center" wrapText="1"/>
    </xf>
    <xf numFmtId="0" fontId="16" fillId="0" borderId="27" xfId="0" applyFont="1" applyBorder="1" applyAlignment="1">
      <alignment horizontal="center" vertical="center" wrapText="1"/>
    </xf>
    <xf numFmtId="0" fontId="86" fillId="33" borderId="11" xfId="0" applyFont="1" applyFill="1" applyBorder="1" applyAlignment="1">
      <alignment horizontal="center" vertical="center"/>
    </xf>
    <xf numFmtId="0" fontId="62" fillId="10" borderId="12" xfId="0" applyFont="1" applyFill="1" applyBorder="1" applyAlignment="1" applyProtection="1">
      <alignment horizontal="left" vertical="center" wrapText="1"/>
      <protection locked="0"/>
    </xf>
    <xf numFmtId="0" fontId="62" fillId="10" borderId="14" xfId="0" applyFont="1" applyFill="1" applyBorder="1" applyAlignment="1" applyProtection="1">
      <alignment horizontal="left" vertical="center" wrapText="1"/>
      <protection locked="0"/>
    </xf>
    <xf numFmtId="0" fontId="62" fillId="10" borderId="12" xfId="0" applyFont="1" applyFill="1" applyBorder="1" applyAlignment="1" applyProtection="1">
      <alignment horizontal="center" vertical="center" wrapText="1"/>
      <protection locked="0"/>
    </xf>
    <xf numFmtId="0" fontId="62" fillId="10" borderId="13" xfId="0" applyFont="1" applyFill="1" applyBorder="1" applyAlignment="1" applyProtection="1">
      <alignment horizontal="center" vertical="center" wrapText="1"/>
      <protection locked="0"/>
    </xf>
    <xf numFmtId="0" fontId="62" fillId="10" borderId="14" xfId="0" applyFont="1" applyFill="1" applyBorder="1" applyAlignment="1" applyProtection="1">
      <alignment horizontal="center" vertical="center" wrapText="1"/>
      <protection locked="0"/>
    </xf>
    <xf numFmtId="164" fontId="62" fillId="10" borderId="12" xfId="0" applyNumberFormat="1" applyFont="1" applyFill="1" applyBorder="1" applyAlignment="1" applyProtection="1">
      <alignment horizontal="center" vertical="center" wrapText="1"/>
      <protection locked="0"/>
    </xf>
    <xf numFmtId="164" fontId="62" fillId="10" borderId="14" xfId="0" applyNumberFormat="1" applyFont="1" applyFill="1" applyBorder="1" applyAlignment="1" applyProtection="1">
      <alignment horizontal="center" vertical="center" wrapText="1"/>
      <protection locked="0"/>
    </xf>
    <xf numFmtId="0" fontId="6" fillId="37" borderId="25" xfId="0" applyFont="1" applyFill="1" applyBorder="1" applyAlignment="1" applyProtection="1">
      <alignment horizontal="center" vertical="center" wrapText="1"/>
      <protection locked="0"/>
    </xf>
    <xf numFmtId="0" fontId="6" fillId="37" borderId="26" xfId="0" applyFont="1" applyFill="1" applyBorder="1" applyAlignment="1" applyProtection="1">
      <alignment horizontal="center" vertical="center" wrapText="1"/>
      <protection locked="0"/>
    </xf>
    <xf numFmtId="0" fontId="87" fillId="34" borderId="11" xfId="0" applyFont="1" applyFill="1" applyBorder="1" applyAlignment="1">
      <alignment horizontal="center" vertical="center" wrapText="1"/>
    </xf>
    <xf numFmtId="0" fontId="87" fillId="34" borderId="25" xfId="0" applyFont="1" applyFill="1" applyBorder="1" applyAlignment="1">
      <alignment horizontal="center" vertical="center" wrapText="1"/>
    </xf>
    <xf numFmtId="0" fontId="87" fillId="34" borderId="26" xfId="0" applyFont="1" applyFill="1" applyBorder="1" applyAlignment="1">
      <alignment horizontal="center" vertical="center" wrapText="1"/>
    </xf>
    <xf numFmtId="0" fontId="82" fillId="34" borderId="14" xfId="0" applyFont="1" applyFill="1" applyBorder="1" applyAlignment="1">
      <alignment horizontal="left"/>
    </xf>
    <xf numFmtId="0" fontId="84" fillId="34" borderId="12" xfId="0" applyFont="1" applyFill="1" applyBorder="1" applyAlignment="1">
      <alignment horizontal="left"/>
    </xf>
    <xf numFmtId="0" fontId="84" fillId="34" borderId="14" xfId="0" applyFont="1" applyFill="1" applyBorder="1" applyAlignment="1">
      <alignment horizontal="left"/>
    </xf>
    <xf numFmtId="0" fontId="62" fillId="0" borderId="11" xfId="0" applyFont="1" applyBorder="1" applyAlignment="1">
      <alignment horizontal="center" vertical="center" wrapText="1"/>
    </xf>
    <xf numFmtId="0" fontId="78" fillId="0" borderId="11" xfId="0" applyFont="1" applyBorder="1" applyAlignment="1">
      <alignment horizontal="right" vertical="center" wrapText="1"/>
    </xf>
    <xf numFmtId="0" fontId="86" fillId="34" borderId="12" xfId="0" applyFont="1" applyFill="1" applyBorder="1" applyAlignment="1">
      <alignment horizontal="center" vertical="center" wrapText="1"/>
    </xf>
    <xf numFmtId="0" fontId="86" fillId="34" borderId="13" xfId="0" applyFont="1" applyFill="1" applyBorder="1" applyAlignment="1">
      <alignment horizontal="center" vertical="center" wrapText="1"/>
    </xf>
    <xf numFmtId="0" fontId="86" fillId="34" borderId="14" xfId="0" applyFont="1" applyFill="1" applyBorder="1" applyAlignment="1">
      <alignment horizontal="center" vertical="center" wrapText="1"/>
    </xf>
    <xf numFmtId="0" fontId="86" fillId="34" borderId="21" xfId="0" applyFont="1" applyFill="1" applyBorder="1" applyAlignment="1">
      <alignment horizontal="center" vertical="center" wrapText="1"/>
    </xf>
    <xf numFmtId="0" fontId="86" fillId="34" borderId="22" xfId="0" applyFont="1" applyFill="1" applyBorder="1" applyAlignment="1">
      <alignment horizontal="center" vertical="center" wrapText="1"/>
    </xf>
    <xf numFmtId="0" fontId="78" fillId="0" borderId="10" xfId="0" applyFont="1" applyBorder="1" applyAlignment="1">
      <alignment horizontal="left" vertical="top"/>
    </xf>
    <xf numFmtId="3" fontId="62" fillId="35" borderId="11" xfId="0" applyNumberFormat="1" applyFont="1" applyFill="1" applyBorder="1" applyAlignment="1" applyProtection="1">
      <alignment horizontal="right" vertical="top" wrapText="1"/>
      <protection locked="0"/>
    </xf>
    <xf numFmtId="9" fontId="62" fillId="35" borderId="11" xfId="0" applyNumberFormat="1" applyFont="1" applyFill="1" applyBorder="1" applyAlignment="1" applyProtection="1">
      <alignment horizontal="center" vertical="top" wrapText="1"/>
      <protection locked="0"/>
    </xf>
    <xf numFmtId="164" fontId="62" fillId="10" borderId="11" xfId="0" applyNumberFormat="1" applyFont="1" applyFill="1" applyBorder="1" applyAlignment="1" applyProtection="1">
      <alignment horizontal="center" vertical="center" wrapText="1"/>
      <protection locked="0"/>
    </xf>
    <xf numFmtId="0" fontId="78" fillId="33" borderId="11" xfId="0" applyFont="1" applyFill="1" applyBorder="1" applyAlignment="1">
      <alignment/>
    </xf>
    <xf numFmtId="0" fontId="62" fillId="34" borderId="11" xfId="0" applyFont="1" applyFill="1" applyBorder="1" applyAlignment="1">
      <alignment horizontal="left" wrapText="1"/>
    </xf>
    <xf numFmtId="0" fontId="78" fillId="0" borderId="0" xfId="0" applyFont="1" applyAlignment="1">
      <alignment horizontal="left" wrapText="1"/>
    </xf>
    <xf numFmtId="0" fontId="62" fillId="38" borderId="11" xfId="0" applyFont="1" applyFill="1" applyBorder="1" applyAlignment="1" applyProtection="1">
      <alignment horizontal="center"/>
      <protection locked="0"/>
    </xf>
    <xf numFmtId="0" fontId="86" fillId="34" borderId="26" xfId="0" applyFont="1" applyFill="1" applyBorder="1" applyAlignment="1">
      <alignment horizontal="center" vertical="center" wrapText="1"/>
    </xf>
    <xf numFmtId="0" fontId="78" fillId="0" borderId="25" xfId="0" applyFont="1" applyBorder="1" applyAlignment="1">
      <alignment horizontal="right" vertical="center" wrapText="1"/>
    </xf>
    <xf numFmtId="0" fontId="78" fillId="0" borderId="10" xfId="0" applyFont="1" applyBorder="1" applyAlignment="1">
      <alignment horizontal="right" vertical="center" wrapText="1"/>
    </xf>
    <xf numFmtId="0" fontId="78" fillId="0" borderId="26" xfId="0" applyFont="1" applyBorder="1" applyAlignment="1">
      <alignment horizontal="right" vertical="center" wrapText="1"/>
    </xf>
    <xf numFmtId="0" fontId="62" fillId="0" borderId="11" xfId="0" applyFont="1" applyBorder="1" applyAlignment="1">
      <alignment horizontal="center" vertical="top" wrapText="1"/>
    </xf>
    <xf numFmtId="0" fontId="7" fillId="33" borderId="10" xfId="0" applyFont="1" applyFill="1" applyBorder="1" applyAlignment="1">
      <alignment horizontal="left" indent="2"/>
    </xf>
    <xf numFmtId="0" fontId="7" fillId="33" borderId="0" xfId="0" applyFont="1" applyFill="1" applyAlignment="1">
      <alignment horizontal="left" wrapText="1" indent="2"/>
    </xf>
    <xf numFmtId="0" fontId="86" fillId="33" borderId="16" xfId="0" applyFont="1" applyFill="1" applyBorder="1" applyAlignment="1">
      <alignment horizontal="left" vertical="top"/>
    </xf>
    <xf numFmtId="0" fontId="87" fillId="33" borderId="16" xfId="0" applyFont="1" applyFill="1" applyBorder="1" applyAlignment="1">
      <alignment horizontal="left"/>
    </xf>
    <xf numFmtId="0" fontId="78" fillId="33" borderId="12" xfId="0" applyFont="1" applyFill="1" applyBorder="1" applyAlignment="1">
      <alignment horizontal="right"/>
    </xf>
    <xf numFmtId="0" fontId="78" fillId="33" borderId="13" xfId="0" applyFont="1" applyFill="1" applyBorder="1" applyAlignment="1">
      <alignment horizontal="right"/>
    </xf>
    <xf numFmtId="0" fontId="78" fillId="33" borderId="14" xfId="0"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ap2005_draft" xfId="56"/>
    <cellStyle name="Note" xfId="57"/>
    <cellStyle name="Output" xfId="58"/>
    <cellStyle name="Percent" xfId="59"/>
    <cellStyle name="Standard_HWB Kurzverf. Formular" xfId="60"/>
    <cellStyle name="Title" xfId="61"/>
    <cellStyle name="Total" xfId="62"/>
    <cellStyle name="Warning Text" xfId="63"/>
  </cellStyles>
  <dxfs count="61">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ont>
        <color theme="0" tint="-0.149959996342659"/>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ill>
        <patternFill>
          <bgColor theme="0"/>
        </patternFill>
      </fill>
    </dxf>
    <dxf>
      <font>
        <color theme="0" tint="-0.149959996342659"/>
      </font>
      <fill>
        <patternFill>
          <bgColor theme="0"/>
        </patternFill>
      </fill>
    </dxf>
    <dxf>
      <font>
        <color theme="0" tint="-0.149959996342659"/>
      </font>
      <fill>
        <patternFill>
          <bgColor theme="0"/>
        </patternFill>
      </fill>
    </dxf>
    <dxf>
      <fill>
        <patternFill>
          <bgColor theme="0"/>
        </patternFill>
      </fill>
    </dxf>
    <dxf>
      <fill>
        <patternFill>
          <bgColor theme="0"/>
        </patternFill>
      </fill>
    </dxf>
    <dxf>
      <font>
        <b/>
        <i val="0"/>
      </font>
      <fill>
        <patternFill>
          <bgColor rgb="FFFF0000"/>
        </patternFill>
      </fill>
    </dxf>
    <dxf>
      <font>
        <color theme="0" tint="-0.149959996342659"/>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59996342659"/>
      </font>
      <fill>
        <patternFill>
          <bgColor theme="0"/>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3805"/>
          <c:w val="0.88525"/>
          <c:h val="0.51225"/>
        </c:manualLayout>
      </c:layout>
      <c:scatterChart>
        <c:scatterStyle val="lineMarker"/>
        <c:varyColors val="0"/>
        <c:ser>
          <c:idx val="1"/>
          <c:order val="0"/>
          <c:tx>
            <c:strRef>
              <c:f>PIETEIKUMS!$A$8</c:f>
              <c:strCache>
                <c:ptCount val="1"/>
                <c:pt idx="0">
                  <c:v>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25"/>
            <c:spPr>
              <a:solidFill>
                <a:srgbClr val="C0C0C0"/>
              </a:solidFill>
              <a:ln>
                <a:solidFill>
                  <a:srgbClr val="000000"/>
                </a:solidFill>
              </a:ln>
            </c:spPr>
          </c:marker>
          <c:dLbls>
            <c:numFmt formatCode="General" sourceLinked="1"/>
          </c:dLbls>
          <c:xVal>
            <c:numRef>
              <c:f>PIETEIKUMS!$A$9</c:f>
              <c:numCache/>
            </c:numRef>
          </c:xVal>
          <c:yVal>
            <c:numLit>
              <c:ptCount val="1"/>
              <c:pt idx="0">
                <c:v>1</c:v>
              </c:pt>
            </c:numLit>
          </c:yVal>
          <c:smooth val="0"/>
        </c:ser>
        <c:axId val="65841608"/>
        <c:axId val="55703561"/>
      </c:scatterChart>
      <c:valAx>
        <c:axId val="65841608"/>
        <c:scaling>
          <c:orientation val="minMax"/>
          <c:max val="420"/>
          <c:min val="0"/>
        </c:scaling>
        <c:axPos val="b"/>
        <c:delete val="1"/>
        <c:majorTickMark val="out"/>
        <c:minorTickMark val="none"/>
        <c:tickLblPos val="nextTo"/>
        <c:crossAx val="55703561"/>
        <c:crosses val="autoZero"/>
        <c:crossBetween val="midCat"/>
        <c:dispUnits/>
      </c:valAx>
      <c:valAx>
        <c:axId val="55703561"/>
        <c:scaling>
          <c:orientation val="minMax"/>
          <c:max val="1.5"/>
          <c:min val="0"/>
        </c:scaling>
        <c:axPos val="l"/>
        <c:delete val="1"/>
        <c:majorTickMark val="out"/>
        <c:minorTickMark val="none"/>
        <c:tickLblPos val="nextTo"/>
        <c:crossAx val="65841608"/>
        <c:crosses val="autoZero"/>
        <c:crossBetween val="midCat"/>
        <c:dispUnits/>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3143250</xdr:colOff>
      <xdr:row>12</xdr:row>
      <xdr:rowOff>180975</xdr:rowOff>
    </xdr:from>
    <xdr:to>
      <xdr:col>1</xdr:col>
      <xdr:colOff>4629150</xdr:colOff>
      <xdr:row>14</xdr:row>
      <xdr:rowOff>0</xdr:rowOff>
    </xdr:to>
    <xdr:sp>
      <xdr:nvSpPr>
        <xdr:cNvPr id="1" name="TextBox 3"/>
        <xdr:cNvSpPr txBox="1">
          <a:spLocks noChangeArrowheads="1"/>
        </xdr:cNvSpPr>
      </xdr:nvSpPr>
      <xdr:spPr>
        <a:xfrm>
          <a:off x="3752850" y="3171825"/>
          <a:ext cx="148590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kWh/m</a:t>
          </a:r>
          <a:r>
            <a:rPr lang="en-US" cap="none" sz="800" b="0" i="0" u="none" baseline="30000">
              <a:solidFill>
                <a:srgbClr val="000000"/>
              </a:solidFill>
              <a:latin typeface="Times New Roman"/>
              <a:ea typeface="Times New Roman"/>
              <a:cs typeface="Times New Roman"/>
            </a:rPr>
            <a:t>2</a:t>
          </a:r>
          <a:r>
            <a:rPr lang="en-US" cap="none" sz="800" b="0" i="0" u="none" baseline="0">
              <a:solidFill>
                <a:srgbClr val="000000"/>
              </a:solidFill>
              <a:latin typeface="Times New Roman"/>
              <a:ea typeface="Times New Roman"/>
              <a:cs typeface="Times New Roman"/>
            </a:rPr>
            <a:t> gadā</a:t>
          </a:r>
        </a:p>
      </xdr:txBody>
    </xdr:sp>
    <xdr:clientData/>
  </xdr:twoCellAnchor>
  <xdr:twoCellAnchor>
    <xdr:from>
      <xdr:col>1</xdr:col>
      <xdr:colOff>285750</xdr:colOff>
      <xdr:row>10</xdr:row>
      <xdr:rowOff>19050</xdr:rowOff>
    </xdr:from>
    <xdr:to>
      <xdr:col>1</xdr:col>
      <xdr:colOff>4610100</xdr:colOff>
      <xdr:row>12</xdr:row>
      <xdr:rowOff>142875</xdr:rowOff>
    </xdr:to>
    <xdr:grpSp>
      <xdr:nvGrpSpPr>
        <xdr:cNvPr id="2" name="Group 73"/>
        <xdr:cNvGrpSpPr>
          <a:grpSpLocks/>
        </xdr:cNvGrpSpPr>
      </xdr:nvGrpSpPr>
      <xdr:grpSpPr>
        <a:xfrm>
          <a:off x="895350" y="2619375"/>
          <a:ext cx="4324350" cy="514350"/>
          <a:chOff x="3140" y="11208"/>
          <a:chExt cx="4320" cy="864"/>
        </a:xfrm>
        <a:solidFill>
          <a:srgbClr val="FFFFFF"/>
        </a:solidFill>
      </xdr:grpSpPr>
      <xdr:sp>
        <xdr:nvSpPr>
          <xdr:cNvPr id="3" name="Rectangle 74"/>
          <xdr:cNvSpPr>
            <a:spLocks/>
          </xdr:cNvSpPr>
        </xdr:nvSpPr>
        <xdr:spPr>
          <a:xfrm>
            <a:off x="3140" y="11208"/>
            <a:ext cx="2160" cy="864"/>
          </a:xfrm>
          <a:prstGeom prst="rect">
            <a:avLst/>
          </a:prstGeom>
          <a:gradFill rotWithShape="1">
            <a:gsLst>
              <a:gs pos="0">
                <a:srgbClr val="008000"/>
              </a:gs>
              <a:gs pos="100000">
                <a:srgbClr val="FFFF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4" name="Rectangle 75"/>
          <xdr:cNvSpPr>
            <a:spLocks/>
          </xdr:cNvSpPr>
        </xdr:nvSpPr>
        <xdr:spPr>
          <a:xfrm>
            <a:off x="5300" y="11208"/>
            <a:ext cx="2160" cy="864"/>
          </a:xfrm>
          <a:prstGeom prst="rect">
            <a:avLst/>
          </a:prstGeom>
          <a:gradFill rotWithShape="1">
            <a:gsLst>
              <a:gs pos="0">
                <a:srgbClr val="FFFF00"/>
              </a:gs>
              <a:gs pos="100000">
                <a:srgbClr val="FF0000"/>
              </a:gs>
            </a:gsLst>
            <a:lin ang="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295275</xdr:colOff>
      <xdr:row>8</xdr:row>
      <xdr:rowOff>104775</xdr:rowOff>
    </xdr:from>
    <xdr:to>
      <xdr:col>1</xdr:col>
      <xdr:colOff>4610100</xdr:colOff>
      <xdr:row>10</xdr:row>
      <xdr:rowOff>0</xdr:rowOff>
    </xdr:to>
    <xdr:sp>
      <xdr:nvSpPr>
        <xdr:cNvPr id="5" name="Text Box 76"/>
        <xdr:cNvSpPr txBox="1">
          <a:spLocks noChangeArrowheads="1"/>
        </xdr:cNvSpPr>
      </xdr:nvSpPr>
      <xdr:spPr>
        <a:xfrm>
          <a:off x="904875" y="2314575"/>
          <a:ext cx="4314825" cy="285750"/>
        </a:xfrm>
        <a:prstGeom prst="rect">
          <a:avLst/>
        </a:prstGeom>
        <a:solidFill>
          <a:srgbClr val="FFFFFF"/>
        </a:solidFill>
        <a:ln w="9525" cmpd="sng">
          <a:noFill/>
        </a:ln>
      </xdr:spPr>
      <xdr:txBody>
        <a:bodyPr vertOverflow="clip" wrap="square" lIns="0" tIns="46800" rIns="0" bIns="46800"/>
        <a:p>
          <a:pPr algn="l">
            <a:defRPr/>
          </a:pPr>
          <a:r>
            <a:rPr lang="en-US" cap="none" sz="900" b="0" i="0" u="none" baseline="0">
              <a:solidFill>
                <a:srgbClr val="000000"/>
              </a:solidFill>
            </a:rPr>
            <a:t>0              50            100           150          200           250           300          350           400+       </a:t>
          </a:r>
        </a:p>
      </xdr:txBody>
    </xdr:sp>
    <xdr:clientData/>
  </xdr:twoCellAnchor>
  <xdr:twoCellAnchor>
    <xdr:from>
      <xdr:col>1</xdr:col>
      <xdr:colOff>114300</xdr:colOff>
      <xdr:row>7</xdr:row>
      <xdr:rowOff>161925</xdr:rowOff>
    </xdr:from>
    <xdr:to>
      <xdr:col>2</xdr:col>
      <xdr:colOff>66675</xdr:colOff>
      <xdr:row>13</xdr:row>
      <xdr:rowOff>152400</xdr:rowOff>
    </xdr:to>
    <xdr:graphicFrame>
      <xdr:nvGraphicFramePr>
        <xdr:cNvPr id="6" name="Chart 82"/>
        <xdr:cNvGraphicFramePr/>
      </xdr:nvGraphicFramePr>
      <xdr:xfrm>
        <a:off x="723900" y="2181225"/>
        <a:ext cx="4638675" cy="1143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9"/>
  <sheetViews>
    <sheetView view="pageBreakPreview" zoomScale="115" zoomScaleSheetLayoutView="115" zoomScalePageLayoutView="0" workbookViewId="0" topLeftCell="A1">
      <selection activeCell="A5" sqref="A5"/>
    </sheetView>
  </sheetViews>
  <sheetFormatPr defaultColWidth="9.140625" defaultRowHeight="15"/>
  <cols>
    <col min="1" max="1" width="12.57421875" style="3" customWidth="1"/>
    <col min="2" max="2" width="113.421875" style="3" bestFit="1" customWidth="1"/>
    <col min="3" max="3" width="25.28125" style="3" customWidth="1"/>
    <col min="4" max="4" width="26.7109375" style="3" customWidth="1"/>
    <col min="5" max="5" width="19.421875" style="3" customWidth="1"/>
    <col min="6" max="16384" width="9.140625" style="3" customWidth="1"/>
  </cols>
  <sheetData>
    <row r="1" spans="2:9" ht="15.75">
      <c r="B1" s="149" t="s">
        <v>131</v>
      </c>
      <c r="C1" s="148"/>
      <c r="D1" s="148"/>
      <c r="E1" s="148"/>
      <c r="F1" s="148"/>
      <c r="G1" s="148"/>
      <c r="H1" s="148"/>
      <c r="I1" s="148"/>
    </row>
    <row r="2" spans="2:9" ht="15.75">
      <c r="B2" s="149"/>
      <c r="C2" s="148"/>
      <c r="D2" s="148"/>
      <c r="E2" s="148"/>
      <c r="F2" s="148"/>
      <c r="G2" s="148"/>
      <c r="H2" s="148"/>
      <c r="I2" s="148"/>
    </row>
    <row r="3" spans="1:9" ht="15.75">
      <c r="A3" s="259" t="s">
        <v>459</v>
      </c>
      <c r="B3" s="4" t="s">
        <v>461</v>
      </c>
      <c r="C3" s="148">
        <f>IF(A3="JĀ",1,0)</f>
        <v>0</v>
      </c>
      <c r="D3" s="148"/>
      <c r="E3" s="148"/>
      <c r="F3" s="148"/>
      <c r="G3" s="148"/>
      <c r="H3" s="148"/>
      <c r="I3" s="148"/>
    </row>
    <row r="4" spans="3:9" ht="15.75">
      <c r="C4" s="148"/>
      <c r="D4" s="148"/>
      <c r="E4" s="148"/>
      <c r="F4" s="148"/>
      <c r="G4" s="148"/>
      <c r="H4" s="148"/>
      <c r="I4" s="148"/>
    </row>
    <row r="5" spans="1:9" ht="15.75">
      <c r="A5" s="259" t="s">
        <v>458</v>
      </c>
      <c r="B5" s="4" t="s">
        <v>460</v>
      </c>
      <c r="C5" s="148">
        <f>IF(A5="LABOT",1,0)</f>
        <v>1</v>
      </c>
      <c r="D5" s="148"/>
      <c r="E5" s="148"/>
      <c r="F5" s="148"/>
      <c r="G5" s="148"/>
      <c r="H5" s="148"/>
      <c r="I5" s="148"/>
    </row>
    <row r="6" spans="1:9" ht="15.75">
      <c r="A6" s="36"/>
      <c r="B6" s="36"/>
      <c r="C6" s="36"/>
      <c r="D6" s="36"/>
      <c r="E6" s="36"/>
      <c r="F6" s="36"/>
      <c r="G6" s="36"/>
      <c r="H6" s="36"/>
      <c r="I6" s="36"/>
    </row>
    <row r="7" spans="1:9" ht="15.75">
      <c r="A7" s="37"/>
      <c r="B7" s="129" t="s">
        <v>394</v>
      </c>
      <c r="C7" s="95"/>
      <c r="D7" s="36"/>
      <c r="E7" s="36"/>
      <c r="F7" s="36"/>
      <c r="G7" s="36"/>
      <c r="H7" s="36"/>
      <c r="I7" s="36"/>
    </row>
    <row r="8" spans="1:9" ht="15.75">
      <c r="A8" s="37"/>
      <c r="B8" s="129" t="s">
        <v>395</v>
      </c>
      <c r="C8" s="95"/>
      <c r="D8" s="36"/>
      <c r="E8" s="36"/>
      <c r="F8" s="36"/>
      <c r="G8" s="36"/>
      <c r="H8" s="36"/>
      <c r="I8" s="36"/>
    </row>
    <row r="9" spans="1:9" ht="15.75">
      <c r="A9" s="37"/>
      <c r="B9" s="129" t="s">
        <v>108</v>
      </c>
      <c r="C9" s="36"/>
      <c r="D9" s="36"/>
      <c r="E9" s="36"/>
      <c r="F9" s="36"/>
      <c r="G9" s="36"/>
      <c r="H9" s="36"/>
      <c r="I9" s="36"/>
    </row>
    <row r="10" spans="1:9" ht="15.75">
      <c r="A10" s="37"/>
      <c r="B10" s="129" t="s">
        <v>50</v>
      </c>
      <c r="C10" s="36"/>
      <c r="D10" s="36"/>
      <c r="E10" s="36"/>
      <c r="F10" s="36"/>
      <c r="G10" s="36"/>
      <c r="H10" s="36"/>
      <c r="I10" s="36"/>
    </row>
    <row r="11" spans="1:9" ht="15.75">
      <c r="A11" s="37"/>
      <c r="B11" s="129" t="s">
        <v>72</v>
      </c>
      <c r="C11" s="36"/>
      <c r="D11" s="36"/>
      <c r="E11" s="36"/>
      <c r="F11" s="36"/>
      <c r="G11" s="36"/>
      <c r="H11" s="36"/>
      <c r="I11" s="36"/>
    </row>
    <row r="12" spans="1:9" ht="15.75">
      <c r="A12" s="37"/>
      <c r="B12" s="129" t="s">
        <v>239</v>
      </c>
      <c r="C12" s="36"/>
      <c r="D12" s="36"/>
      <c r="E12" s="36"/>
      <c r="F12" s="36"/>
      <c r="G12" s="36"/>
      <c r="H12" s="36"/>
      <c r="I12" s="36"/>
    </row>
    <row r="13" spans="1:9" ht="15.75">
      <c r="A13" s="37"/>
      <c r="B13" s="129" t="s">
        <v>267</v>
      </c>
      <c r="C13" s="36"/>
      <c r="D13" s="36"/>
      <c r="E13" s="36"/>
      <c r="F13" s="36"/>
      <c r="G13" s="36"/>
      <c r="H13" s="36"/>
      <c r="I13" s="36"/>
    </row>
    <row r="14" spans="1:9" ht="15.75">
      <c r="A14" s="38"/>
      <c r="B14" s="129" t="s">
        <v>374</v>
      </c>
      <c r="C14" s="129"/>
      <c r="D14" s="129"/>
      <c r="E14" s="129"/>
      <c r="F14" s="129"/>
      <c r="G14" s="129"/>
      <c r="H14" s="129"/>
      <c r="I14" s="129"/>
    </row>
    <row r="15" spans="1:9" ht="15.75">
      <c r="A15" s="37"/>
      <c r="B15" s="95"/>
      <c r="C15" s="36"/>
      <c r="D15" s="36"/>
      <c r="E15" s="36"/>
      <c r="F15" s="36"/>
      <c r="G15" s="36"/>
      <c r="H15" s="36"/>
      <c r="I15" s="36"/>
    </row>
    <row r="16" spans="1:9" ht="15.75">
      <c r="A16" s="36"/>
      <c r="B16" s="129" t="s">
        <v>132</v>
      </c>
      <c r="C16" s="36"/>
      <c r="D16" s="36"/>
      <c r="E16" s="36"/>
      <c r="F16" s="36"/>
      <c r="G16" s="36"/>
      <c r="H16" s="36"/>
      <c r="I16" s="36"/>
    </row>
    <row r="17" spans="1:9" ht="15.75">
      <c r="A17" s="99"/>
      <c r="B17" s="36"/>
      <c r="C17" s="36"/>
      <c r="D17" s="36"/>
      <c r="E17" s="36"/>
      <c r="F17" s="36"/>
      <c r="G17" s="36"/>
      <c r="H17" s="36"/>
      <c r="I17" s="36"/>
    </row>
    <row r="18" spans="2:9" ht="15.75">
      <c r="B18" s="4" t="s">
        <v>172</v>
      </c>
      <c r="E18" s="36"/>
      <c r="F18" s="36"/>
      <c r="G18" s="36"/>
      <c r="H18" s="36"/>
      <c r="I18" s="36"/>
    </row>
    <row r="19" spans="1:2" ht="15.75">
      <c r="A19" s="45" t="s">
        <v>475</v>
      </c>
      <c r="B19" s="160" t="s">
        <v>173</v>
      </c>
    </row>
    <row r="21" spans="1:2" ht="15.75">
      <c r="A21" s="184"/>
      <c r="B21" s="3" t="s">
        <v>462</v>
      </c>
    </row>
    <row r="22" spans="1:2" ht="15.75">
      <c r="A22" s="90"/>
      <c r="B22" s="3" t="s">
        <v>463</v>
      </c>
    </row>
    <row r="23" spans="1:2" ht="15.75">
      <c r="A23" s="185"/>
      <c r="B23" s="3" t="s">
        <v>464</v>
      </c>
    </row>
    <row r="24" spans="1:2" ht="15.75">
      <c r="A24" s="183"/>
      <c r="B24" s="3" t="s">
        <v>466</v>
      </c>
    </row>
    <row r="25" spans="1:2" ht="15.75">
      <c r="A25" s="350"/>
      <c r="B25" s="3" t="s">
        <v>467</v>
      </c>
    </row>
    <row r="35" spans="2:7" ht="15.75">
      <c r="B35" s="52"/>
      <c r="C35" s="52"/>
      <c r="D35" s="52"/>
      <c r="E35" s="52"/>
      <c r="F35" s="52"/>
      <c r="G35" s="52"/>
    </row>
    <row r="36" spans="2:7" ht="15.75">
      <c r="B36" s="52"/>
      <c r="C36" s="52"/>
      <c r="D36" s="52"/>
      <c r="E36" s="52"/>
      <c r="F36" s="52"/>
      <c r="G36" s="52"/>
    </row>
    <row r="38" ht="15.75">
      <c r="B38" s="52"/>
    </row>
    <row r="39" ht="15.75">
      <c r="B39" s="52"/>
    </row>
  </sheetData>
  <sheetProtection sheet="1" objects="1" scenarios="1"/>
  <dataValidations count="2">
    <dataValidation type="list" allowBlank="1" showInputMessage="1" showErrorMessage="1" sqref="A3">
      <formula1>"NĒ,JĀ"</formula1>
    </dataValidation>
    <dataValidation type="list" allowBlank="1" showInputMessage="1" showErrorMessage="1" sqref="A5">
      <formula1>"LABOT,DRUKĀT"</formula1>
    </dataValidation>
  </dataValidations>
  <hyperlinks>
    <hyperlink ref="B13" location="'7'!A1" display="7. Energoefektivitātes uzlabošanas priekšlikumi"/>
    <hyperlink ref="B14" location="'8'!A1" display="8. Energoefektivitātes rādītāji un izmaiņu prognoze pēc energoefektivitātes uzlabošanas priekšlikumu īstenošanas"/>
    <hyperlink ref="B14:I14" location="'8'!A1" display="8. Energoefektivitātes rādītāji un izmaiņu prognoze pēc energoefektivitātes uzlabošanas priekšlikumu īstenošanas"/>
    <hyperlink ref="B16" location="PIELIKUMS!A1" display="PIELIKUMS"/>
    <hyperlink ref="B8" location="'2'!A1" display="2. Pamatinformācija par ražošanas sniegšanas tehnoloģisko procesu"/>
    <hyperlink ref="B7" location="'1'!A1" display="1. Vispārīgā informācija"/>
    <hyperlink ref="B9" location="'3'!A1" display="3. Pamatinformācija par ēku"/>
    <hyperlink ref="B10" location="'4'!A1" display="4. Ēkas norobežojošās konstrukcijas"/>
    <hyperlink ref="B11" location="'5'!A1" display="5. Ēkas tehniskās sistēmas un enerģijas sadalījums"/>
    <hyperlink ref="B12" location="'6'!A1" display="6. Enerģijas patēriņš un uzskaite"/>
  </hyperlinks>
  <printOptions horizontalCentered="1"/>
  <pageMargins left="0.5905511811023623" right="0.5905511811023623" top="0.7874015748031497" bottom="0.7874015748031497" header="0.3937007874015748" footer="0.3937007874015748"/>
  <pageSetup horizontalDpi="300" verticalDpi="300" orientation="landscape" paperSize="9" scale="54" r:id="rId1"/>
</worksheet>
</file>

<file path=xl/worksheets/sheet10.xml><?xml version="1.0" encoding="utf-8"?>
<worksheet xmlns="http://schemas.openxmlformats.org/spreadsheetml/2006/main" xmlns:r="http://schemas.openxmlformats.org/officeDocument/2006/relationships">
  <sheetPr>
    <tabColor theme="6" tint="-0.24997000396251678"/>
  </sheetPr>
  <dimension ref="A1:P34"/>
  <sheetViews>
    <sheetView view="pageBreakPreview" zoomScaleNormal="90" zoomScaleSheetLayoutView="100" zoomScalePageLayoutView="0" workbookViewId="0" topLeftCell="A16">
      <selection activeCell="I16" sqref="I16:I17"/>
    </sheetView>
  </sheetViews>
  <sheetFormatPr defaultColWidth="9.140625" defaultRowHeight="15"/>
  <cols>
    <col min="1" max="1" width="6.140625" style="24" customWidth="1"/>
    <col min="2" max="2" width="32.421875" style="24" customWidth="1"/>
    <col min="3" max="3" width="17.00390625" style="24" customWidth="1"/>
    <col min="4" max="5" width="14.00390625" style="24" customWidth="1"/>
    <col min="6" max="6" width="17.00390625" style="24" customWidth="1"/>
    <col min="7" max="9" width="14.00390625" style="24" customWidth="1"/>
    <col min="10" max="10" width="14.421875" style="24" customWidth="1"/>
    <col min="11" max="11" width="7.421875" style="24" customWidth="1"/>
    <col min="12" max="12" width="9.7109375" style="24" customWidth="1"/>
    <col min="13" max="13" width="10.8515625" style="24" customWidth="1"/>
    <col min="14" max="14" width="14.421875" style="24" customWidth="1"/>
    <col min="15" max="16384" width="9.140625" style="24" customWidth="1"/>
  </cols>
  <sheetData>
    <row r="1" spans="1:13" ht="15.75" customHeight="1">
      <c r="A1" s="598" t="s">
        <v>374</v>
      </c>
      <c r="B1" s="598"/>
      <c r="C1" s="598"/>
      <c r="D1" s="598"/>
      <c r="E1" s="598"/>
      <c r="F1" s="598"/>
      <c r="G1" s="598"/>
      <c r="H1" s="598"/>
      <c r="I1" s="598"/>
      <c r="J1" s="29"/>
      <c r="K1" s="120"/>
      <c r="L1" s="29"/>
      <c r="M1" s="106"/>
    </row>
    <row r="2" spans="1:13" ht="15.75" customHeight="1">
      <c r="A2" s="109"/>
      <c r="B2" s="109"/>
      <c r="C2" s="109"/>
      <c r="D2" s="109"/>
      <c r="E2" s="109"/>
      <c r="F2" s="109"/>
      <c r="G2" s="109"/>
      <c r="H2" s="109"/>
      <c r="I2" s="109"/>
      <c r="J2" s="29"/>
      <c r="K2" s="117">
        <f>SATURS!$C$5</f>
        <v>1</v>
      </c>
      <c r="L2" s="29"/>
      <c r="M2" s="106"/>
    </row>
    <row r="3" spans="1:10" s="23" customFormat="1" ht="28.5" customHeight="1">
      <c r="A3" s="438" t="s">
        <v>48</v>
      </c>
      <c r="B3" s="437" t="s">
        <v>275</v>
      </c>
      <c r="C3" s="437" t="s">
        <v>276</v>
      </c>
      <c r="D3" s="437"/>
      <c r="E3" s="437"/>
      <c r="F3" s="644" t="s">
        <v>428</v>
      </c>
      <c r="G3" s="644"/>
      <c r="H3" s="644"/>
      <c r="I3" s="651" t="s">
        <v>377</v>
      </c>
      <c r="J3" s="92"/>
    </row>
    <row r="4" spans="1:9" s="23" customFormat="1" ht="15.75">
      <c r="A4" s="608"/>
      <c r="B4" s="437"/>
      <c r="C4" s="211" t="s">
        <v>277</v>
      </c>
      <c r="D4" s="208" t="s">
        <v>295</v>
      </c>
      <c r="E4" s="214" t="s">
        <v>296</v>
      </c>
      <c r="F4" s="211" t="s">
        <v>277</v>
      </c>
      <c r="G4" s="208" t="s">
        <v>295</v>
      </c>
      <c r="H4" s="214" t="s">
        <v>296</v>
      </c>
      <c r="I4" s="652"/>
    </row>
    <row r="5" spans="1:13" s="101" customFormat="1" ht="15.75">
      <c r="A5" s="439"/>
      <c r="B5" s="437"/>
      <c r="C5" s="211" t="s">
        <v>182</v>
      </c>
      <c r="D5" s="208" t="s">
        <v>298</v>
      </c>
      <c r="E5" s="208" t="s">
        <v>297</v>
      </c>
      <c r="F5" s="211" t="s">
        <v>182</v>
      </c>
      <c r="G5" s="208" t="s">
        <v>298</v>
      </c>
      <c r="H5" s="208" t="s">
        <v>297</v>
      </c>
      <c r="I5" s="221" t="s">
        <v>375</v>
      </c>
      <c r="J5" s="85"/>
      <c r="K5" s="85"/>
      <c r="L5" s="85"/>
      <c r="M5" s="86"/>
    </row>
    <row r="6" spans="1:9" ht="15.75" customHeight="1">
      <c r="A6" s="76"/>
      <c r="B6" s="155" t="s">
        <v>278</v>
      </c>
      <c r="C6" s="78"/>
      <c r="D6" s="78"/>
      <c r="E6" s="78"/>
      <c r="F6" s="78"/>
      <c r="G6" s="78"/>
      <c r="H6" s="78"/>
      <c r="I6" s="93"/>
    </row>
    <row r="7" spans="1:13" ht="15.75" customHeight="1">
      <c r="A7" s="50" t="s">
        <v>281</v>
      </c>
      <c r="B7" s="40" t="s">
        <v>243</v>
      </c>
      <c r="C7" s="196">
        <f>6!N6</f>
        <v>0</v>
      </c>
      <c r="D7" s="198" t="e">
        <f>C7/3!$E$10</f>
        <v>#DIV/0!</v>
      </c>
      <c r="E7" s="398">
        <f>6!Q6</f>
        <v>0</v>
      </c>
      <c r="F7" s="196">
        <f>C7-7!C27</f>
        <v>0</v>
      </c>
      <c r="G7" s="198" t="e">
        <f>F7/3!$E$10</f>
        <v>#DIV/0!</v>
      </c>
      <c r="H7" s="398">
        <f>E7-7!T27</f>
        <v>0</v>
      </c>
      <c r="I7" s="398">
        <f>E7-H7</f>
        <v>0</v>
      </c>
      <c r="J7" s="91"/>
      <c r="M7" s="215"/>
    </row>
    <row r="8" spans="1:16" ht="15.75" customHeight="1">
      <c r="A8" s="50" t="s">
        <v>282</v>
      </c>
      <c r="B8" s="73" t="s">
        <v>244</v>
      </c>
      <c r="C8" s="196">
        <f>6!N7</f>
        <v>0</v>
      </c>
      <c r="D8" s="198" t="e">
        <f>C8/3!$E$10</f>
        <v>#DIV/0!</v>
      </c>
      <c r="E8" s="398">
        <f>6!Q7</f>
        <v>0</v>
      </c>
      <c r="F8" s="196">
        <f>C8-7!G27</f>
        <v>0</v>
      </c>
      <c r="G8" s="198" t="e">
        <f>F8/3!$E$10</f>
        <v>#DIV/0!</v>
      </c>
      <c r="H8" s="398">
        <f>E8-7!V27</f>
        <v>0</v>
      </c>
      <c r="I8" s="398">
        <f aca="true" t="shared" si="0" ref="I8:I13">E8-H8</f>
        <v>0</v>
      </c>
      <c r="J8" s="105"/>
      <c r="K8" s="60"/>
      <c r="L8" s="60"/>
      <c r="M8" s="105"/>
      <c r="P8" s="105"/>
    </row>
    <row r="9" spans="1:16" ht="15.75" customHeight="1">
      <c r="A9" s="50" t="s">
        <v>283</v>
      </c>
      <c r="B9" s="40" t="s">
        <v>245</v>
      </c>
      <c r="C9" s="196">
        <f>6!N8</f>
        <v>0</v>
      </c>
      <c r="D9" s="198" t="e">
        <f>C9/3!$E$10</f>
        <v>#DIV/0!</v>
      </c>
      <c r="E9" s="398">
        <f>6!Q8</f>
        <v>0</v>
      </c>
      <c r="F9" s="196">
        <f>C9-7!E27</f>
        <v>0</v>
      </c>
      <c r="G9" s="198" t="e">
        <f>F9/3!$E$10</f>
        <v>#DIV/0!</v>
      </c>
      <c r="H9" s="398">
        <f>E9-7!U27</f>
        <v>0</v>
      </c>
      <c r="I9" s="398">
        <f t="shared" si="0"/>
        <v>0</v>
      </c>
      <c r="J9" s="62"/>
      <c r="K9" s="62"/>
      <c r="L9" s="62"/>
      <c r="M9" s="105"/>
      <c r="N9" s="102"/>
      <c r="O9" s="105"/>
      <c r="P9" s="105"/>
    </row>
    <row r="10" spans="1:14" ht="15.75" customHeight="1">
      <c r="A10" s="50" t="s">
        <v>284</v>
      </c>
      <c r="B10" s="40" t="s">
        <v>246</v>
      </c>
      <c r="C10" s="196">
        <f>6!N9</f>
        <v>0</v>
      </c>
      <c r="D10" s="198" t="e">
        <f>C10/3!$E$10</f>
        <v>#DIV/0!</v>
      </c>
      <c r="E10" s="398">
        <f>6!Q9</f>
        <v>0</v>
      </c>
      <c r="F10" s="196">
        <f>C10-7!I27</f>
        <v>0</v>
      </c>
      <c r="G10" s="198" t="e">
        <f>F10/3!$E$10</f>
        <v>#DIV/0!</v>
      </c>
      <c r="H10" s="398">
        <f>E10-7!W27</f>
        <v>0</v>
      </c>
      <c r="I10" s="398">
        <f t="shared" si="0"/>
        <v>0</v>
      </c>
      <c r="J10" s="64"/>
      <c r="K10" s="102"/>
      <c r="L10" s="53"/>
      <c r="M10" s="42"/>
      <c r="N10" s="44"/>
    </row>
    <row r="11" spans="1:14" ht="15.75" customHeight="1">
      <c r="A11" s="50" t="s">
        <v>285</v>
      </c>
      <c r="B11" s="40" t="s">
        <v>247</v>
      </c>
      <c r="C11" s="196">
        <f>6!N10</f>
        <v>0</v>
      </c>
      <c r="D11" s="198" t="e">
        <f>C11/3!$E$10</f>
        <v>#DIV/0!</v>
      </c>
      <c r="E11" s="398">
        <f>6!Q10</f>
        <v>0</v>
      </c>
      <c r="F11" s="196">
        <f>C11-7!K27</f>
        <v>0</v>
      </c>
      <c r="G11" s="198" t="e">
        <f>F11/3!$E$10</f>
        <v>#DIV/0!</v>
      </c>
      <c r="H11" s="398">
        <f>E11-7!X27</f>
        <v>0</v>
      </c>
      <c r="I11" s="398">
        <f t="shared" si="0"/>
        <v>0</v>
      </c>
      <c r="J11" s="64"/>
      <c r="K11" s="102"/>
      <c r="L11" s="53"/>
      <c r="M11" s="42"/>
      <c r="N11" s="66"/>
    </row>
    <row r="12" spans="1:15" ht="15.75" customHeight="1">
      <c r="A12" s="50" t="s">
        <v>286</v>
      </c>
      <c r="B12" s="40" t="s">
        <v>248</v>
      </c>
      <c r="C12" s="196">
        <f>6!N11</f>
        <v>0</v>
      </c>
      <c r="D12" s="198" t="e">
        <f>C12/3!$E$10</f>
        <v>#DIV/0!</v>
      </c>
      <c r="E12" s="398">
        <f>6!Q11</f>
        <v>0</v>
      </c>
      <c r="F12" s="196">
        <f>C12-7!M27</f>
        <v>0</v>
      </c>
      <c r="G12" s="198" t="e">
        <f>F12/3!$E$10</f>
        <v>#DIV/0!</v>
      </c>
      <c r="H12" s="398">
        <f>E12-7!Y27</f>
        <v>0</v>
      </c>
      <c r="I12" s="398">
        <f t="shared" si="0"/>
        <v>0</v>
      </c>
      <c r="J12" s="64"/>
      <c r="K12" s="42"/>
      <c r="L12" s="53"/>
      <c r="M12" s="42"/>
      <c r="N12" s="66"/>
      <c r="O12" s="67"/>
    </row>
    <row r="13" spans="1:14" ht="15.75" customHeight="1">
      <c r="A13" s="50" t="s">
        <v>287</v>
      </c>
      <c r="B13" s="40" t="s">
        <v>290</v>
      </c>
      <c r="C13" s="196">
        <f>6!N12</f>
        <v>0</v>
      </c>
      <c r="D13" s="198" t="e">
        <f>C13/3!$E$10</f>
        <v>#DIV/0!</v>
      </c>
      <c r="E13" s="398">
        <f>6!Q12</f>
        <v>0</v>
      </c>
      <c r="F13" s="196">
        <f>C13-7!O27</f>
        <v>0</v>
      </c>
      <c r="G13" s="198" t="e">
        <f>F13/3!$E$10</f>
        <v>#DIV/0!</v>
      </c>
      <c r="H13" s="398">
        <f>E13-7!Z27</f>
        <v>0</v>
      </c>
      <c r="I13" s="398">
        <f t="shared" si="0"/>
        <v>0</v>
      </c>
      <c r="J13" s="64"/>
      <c r="K13" s="102"/>
      <c r="L13" s="53"/>
      <c r="M13" s="42"/>
      <c r="N13" s="66"/>
    </row>
    <row r="14" spans="1:14" ht="15.75" customHeight="1">
      <c r="A14" s="50" t="s">
        <v>288</v>
      </c>
      <c r="B14" s="83" t="s">
        <v>291</v>
      </c>
      <c r="C14" s="197">
        <f>SUM(C7:C13)</f>
        <v>0</v>
      </c>
      <c r="D14" s="199" t="e">
        <f aca="true" t="shared" si="1" ref="D14:I14">SUM(D7:D13)</f>
        <v>#DIV/0!</v>
      </c>
      <c r="E14" s="199">
        <f t="shared" si="1"/>
        <v>0</v>
      </c>
      <c r="F14" s="197">
        <f>SUM(F7:F13)</f>
        <v>0</v>
      </c>
      <c r="G14" s="199" t="e">
        <f t="shared" si="1"/>
        <v>#DIV/0!</v>
      </c>
      <c r="H14" s="199">
        <f t="shared" si="1"/>
        <v>0</v>
      </c>
      <c r="I14" s="199">
        <f t="shared" si="1"/>
        <v>0</v>
      </c>
      <c r="J14" s="64"/>
      <c r="K14" s="102"/>
      <c r="L14" s="53"/>
      <c r="M14" s="42"/>
      <c r="N14" s="66"/>
    </row>
    <row r="15" spans="1:14" ht="45" customHeight="1">
      <c r="A15" s="50"/>
      <c r="B15" s="156" t="s">
        <v>279</v>
      </c>
      <c r="C15" s="80"/>
      <c r="D15" s="81"/>
      <c r="E15" s="79"/>
      <c r="F15" s="84" t="s">
        <v>280</v>
      </c>
      <c r="G15" s="79" t="s">
        <v>241</v>
      </c>
      <c r="H15" s="81"/>
      <c r="I15" s="96" t="s">
        <v>660</v>
      </c>
      <c r="J15" s="64"/>
      <c r="K15" s="102"/>
      <c r="L15" s="53"/>
      <c r="M15" s="42"/>
      <c r="N15" s="66"/>
    </row>
    <row r="16" spans="1:15" ht="80.25" customHeight="1">
      <c r="A16" s="219" t="s">
        <v>289</v>
      </c>
      <c r="B16" s="40" t="s">
        <v>292</v>
      </c>
      <c r="C16" s="145"/>
      <c r="D16" s="145"/>
      <c r="E16" s="145"/>
      <c r="F16" s="200">
        <f>7!Q27</f>
        <v>0</v>
      </c>
      <c r="G16" s="201" t="e">
        <f>F16/3!$E$10</f>
        <v>#DIV/0!</v>
      </c>
      <c r="H16" s="145"/>
      <c r="I16" s="201">
        <f>7!AA27</f>
        <v>0</v>
      </c>
      <c r="J16" s="64"/>
      <c r="K16" s="247"/>
      <c r="L16" s="53"/>
      <c r="M16" s="42"/>
      <c r="N16" s="66"/>
      <c r="O16" s="67"/>
    </row>
    <row r="17" spans="1:15" ht="15.75" customHeight="1">
      <c r="A17" s="50" t="s">
        <v>293</v>
      </c>
      <c r="B17" s="645" t="s">
        <v>294</v>
      </c>
      <c r="C17" s="646"/>
      <c r="D17" s="646"/>
      <c r="E17" s="646"/>
      <c r="F17" s="646"/>
      <c r="G17" s="646"/>
      <c r="H17" s="647"/>
      <c r="I17" s="199">
        <f>I16+I14</f>
        <v>0</v>
      </c>
      <c r="J17" s="64"/>
      <c r="K17" s="102"/>
      <c r="L17" s="53"/>
      <c r="M17" s="42"/>
      <c r="N17" s="66"/>
      <c r="O17" s="67"/>
    </row>
    <row r="18" spans="1:15" s="131" customFormat="1" ht="94.5" customHeight="1">
      <c r="A18" s="585" t="s">
        <v>665</v>
      </c>
      <c r="B18" s="585"/>
      <c r="C18" s="585"/>
      <c r="D18" s="585"/>
      <c r="E18" s="585"/>
      <c r="F18" s="585"/>
      <c r="G18" s="585"/>
      <c r="H18" s="585"/>
      <c r="I18" s="585"/>
      <c r="J18" s="132"/>
      <c r="K18" s="136"/>
      <c r="L18" s="151"/>
      <c r="M18" s="152"/>
      <c r="N18" s="153"/>
      <c r="O18" s="154"/>
    </row>
    <row r="19" spans="1:13" s="22" customFormat="1" ht="19.5" customHeight="1">
      <c r="A19" s="47"/>
      <c r="B19" s="47"/>
      <c r="C19" s="47"/>
      <c r="D19" s="47"/>
      <c r="E19" s="47"/>
      <c r="F19" s="47"/>
      <c r="G19" s="47"/>
      <c r="H19" s="47"/>
      <c r="I19" s="47"/>
      <c r="K19" s="237"/>
      <c r="L19" s="68"/>
      <c r="M19" s="68"/>
    </row>
    <row r="20" spans="1:13" ht="32.25" customHeight="1">
      <c r="A20" s="640" t="s">
        <v>456</v>
      </c>
      <c r="B20" s="640"/>
      <c r="C20" s="640"/>
      <c r="D20" s="640"/>
      <c r="E20" s="640"/>
      <c r="F20" s="640"/>
      <c r="G20" s="640"/>
      <c r="H20" s="640"/>
      <c r="I20" s="640"/>
      <c r="J20" s="23"/>
      <c r="K20" s="102"/>
      <c r="L20" s="68"/>
      <c r="M20" s="68"/>
    </row>
    <row r="21" spans="1:13" ht="32.25" customHeight="1">
      <c r="A21" s="437" t="s">
        <v>299</v>
      </c>
      <c r="B21" s="437"/>
      <c r="C21" s="437" t="s">
        <v>300</v>
      </c>
      <c r="D21" s="437"/>
      <c r="E21" s="437" t="s">
        <v>447</v>
      </c>
      <c r="F21" s="437"/>
      <c r="G21" s="437" t="s">
        <v>301</v>
      </c>
      <c r="H21" s="437"/>
      <c r="I21" s="437"/>
      <c r="J21" s="92"/>
      <c r="K21" s="23"/>
      <c r="L21" s="63"/>
      <c r="M21" s="63"/>
    </row>
    <row r="22" spans="1:12" ht="15.75" customHeight="1">
      <c r="A22" s="641"/>
      <c r="B22" s="641"/>
      <c r="C22" s="642">
        <f>A22/3.5</f>
        <v>0</v>
      </c>
      <c r="D22" s="642"/>
      <c r="E22" s="643">
        <f>F7</f>
        <v>0</v>
      </c>
      <c r="F22" s="643"/>
      <c r="G22" s="639">
        <f>IF(C22=0,0,E22/C22)</f>
        <v>0</v>
      </c>
      <c r="H22" s="639"/>
      <c r="I22" s="639"/>
      <c r="J22" s="23"/>
      <c r="K22" s="23"/>
      <c r="L22" s="54"/>
    </row>
    <row r="23" spans="1:13" ht="15.75" customHeight="1">
      <c r="A23" s="34"/>
      <c r="B23" s="30"/>
      <c r="C23" s="216"/>
      <c r="D23" s="216"/>
      <c r="J23" s="23"/>
      <c r="K23" s="23"/>
      <c r="L23" s="23"/>
      <c r="M23" s="102"/>
    </row>
    <row r="24" spans="1:13" ht="15.75" customHeight="1">
      <c r="A24" s="23"/>
      <c r="J24" s="102"/>
      <c r="K24" s="23"/>
      <c r="L24" s="23"/>
      <c r="M24" s="102"/>
    </row>
    <row r="25" spans="1:13" ht="15.75" customHeight="1">
      <c r="A25" s="648" t="s">
        <v>32</v>
      </c>
      <c r="B25" s="648"/>
      <c r="C25" s="650">
        <f>1!E23</f>
        <v>0</v>
      </c>
      <c r="D25" s="650"/>
      <c r="F25" s="234"/>
      <c r="H25" s="332"/>
      <c r="J25" s="102"/>
      <c r="K25" s="23"/>
      <c r="L25" s="23"/>
      <c r="M25" s="102"/>
    </row>
    <row r="26" spans="1:13" ht="15.75" customHeight="1">
      <c r="A26" s="648"/>
      <c r="B26" s="648"/>
      <c r="C26" s="649" t="s">
        <v>138</v>
      </c>
      <c r="D26" s="649"/>
      <c r="F26" s="237" t="s">
        <v>139</v>
      </c>
      <c r="H26" s="237" t="s">
        <v>140</v>
      </c>
      <c r="J26" s="102"/>
      <c r="K26" s="23"/>
      <c r="L26" s="23"/>
      <c r="M26" s="102"/>
    </row>
    <row r="27" spans="1:13" ht="15.75" customHeight="1">
      <c r="A27" s="3"/>
      <c r="B27" s="3"/>
      <c r="C27" s="3"/>
      <c r="D27" s="3"/>
      <c r="E27" s="3"/>
      <c r="F27" s="23"/>
      <c r="G27" s="23"/>
      <c r="J27" s="102"/>
      <c r="K27" s="23"/>
      <c r="L27" s="23"/>
      <c r="M27" s="102"/>
    </row>
    <row r="28" spans="4:13" s="29" customFormat="1" ht="15.75" customHeight="1">
      <c r="D28" s="236"/>
      <c r="E28" s="236"/>
      <c r="F28" s="59"/>
      <c r="G28" s="59"/>
      <c r="H28" s="236"/>
      <c r="I28" s="236"/>
      <c r="J28" s="236"/>
      <c r="K28" s="59"/>
      <c r="L28" s="59"/>
      <c r="M28" s="106"/>
    </row>
    <row r="29" ht="15.75" customHeight="1"/>
    <row r="31" spans="2:14" ht="15.75">
      <c r="B31" s="29"/>
      <c r="C31" s="29"/>
      <c r="D31" s="29"/>
      <c r="E31" s="29"/>
      <c r="F31" s="106"/>
      <c r="G31" s="29"/>
      <c r="H31" s="29"/>
      <c r="I31" s="29"/>
      <c r="J31" s="29"/>
      <c r="K31" s="29"/>
      <c r="L31" s="29"/>
      <c r="M31" s="106"/>
      <c r="N31" s="29"/>
    </row>
    <row r="32" spans="1:13" ht="15.75">
      <c r="A32" s="102"/>
      <c r="F32" s="215"/>
      <c r="M32" s="215"/>
    </row>
    <row r="33" spans="1:13" ht="15.75">
      <c r="A33" s="102"/>
      <c r="F33" s="215"/>
      <c r="M33" s="215"/>
    </row>
    <row r="34" spans="1:13" ht="15.75">
      <c r="A34" s="102"/>
      <c r="F34" s="215"/>
      <c r="M34" s="215"/>
    </row>
  </sheetData>
  <sheetProtection sheet="1" objects="1" scenarios="1"/>
  <mergeCells count="20">
    <mergeCell ref="I3:I4"/>
    <mergeCell ref="A18:I18"/>
    <mergeCell ref="B3:B5"/>
    <mergeCell ref="C3:E3"/>
    <mergeCell ref="F3:H3"/>
    <mergeCell ref="B17:H17"/>
    <mergeCell ref="A25:B26"/>
    <mergeCell ref="C26:D26"/>
    <mergeCell ref="A3:A5"/>
    <mergeCell ref="C25:D25"/>
    <mergeCell ref="A1:I1"/>
    <mergeCell ref="G21:I21"/>
    <mergeCell ref="G22:I22"/>
    <mergeCell ref="A20:I20"/>
    <mergeCell ref="A21:B21"/>
    <mergeCell ref="A22:B22"/>
    <mergeCell ref="C21:D21"/>
    <mergeCell ref="C22:D22"/>
    <mergeCell ref="E21:F21"/>
    <mergeCell ref="E22:F22"/>
  </mergeCells>
  <conditionalFormatting sqref="A22:B22 H25">
    <cfRule type="expression" priority="8" dxfId="0">
      <formula>$K$2=0</formula>
    </cfRule>
  </conditionalFormatting>
  <conditionalFormatting sqref="H7">
    <cfRule type="expression" priority="3" dxfId="60">
      <formula>H7&lt;0</formula>
    </cfRule>
  </conditionalFormatting>
  <conditionalFormatting sqref="H8:H13">
    <cfRule type="expression" priority="2" dxfId="60">
      <formula>H8&lt;0</formula>
    </cfRule>
  </conditionalFormatting>
  <conditionalFormatting sqref="I17">
    <cfRule type="expression" priority="1" dxfId="60">
      <formula>$E$14&lt;$I$17</formula>
    </cfRule>
  </conditionalFormatting>
  <dataValidations count="3">
    <dataValidation type="decimal" allowBlank="1" showErrorMessage="1" errorTitle="KĻŪDA" error="Ievadiet veselu skaitli robežās no 0 līdz 1000000" sqref="A22:B22">
      <formula1>0</formula1>
      <formula2>1000000</formula2>
    </dataValidation>
    <dataValidation allowBlank="1" showInputMessage="1" showErrorMessage="1" promptTitle="UZMANĪBU" prompt="Prognoze pēc pasākumu īstenošanas nevar būt negatīva" sqref="H7:H13"/>
    <dataValidation allowBlank="1" showInputMessage="1" showErrorMessage="1" promptTitle="UZMANĪBU" prompt="Kopējais CO2 samazinājums nevar pārsniegt esošo CO2 emisijas apjomu" sqref="I17"/>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3" r:id="rId1"/>
  <headerFooter>
    <evenFooter>&amp;C&amp;"Times New Roman,Regular"&amp;12 14</evenFooter>
    <firstFooter>&amp;C&amp;"Times New Roman,Regular"&amp;12 13</firstFooter>
  </headerFooter>
  <rowBreaks count="1" manualBreakCount="1">
    <brk id="19" max="8" man="1"/>
  </rowBreaks>
  <colBreaks count="1" manualBreakCount="1">
    <brk id="14" max="65535" man="1"/>
  </colBreaks>
</worksheet>
</file>

<file path=xl/worksheets/sheet11.xml><?xml version="1.0" encoding="utf-8"?>
<worksheet xmlns="http://schemas.openxmlformats.org/spreadsheetml/2006/main" xmlns:r="http://schemas.openxmlformats.org/officeDocument/2006/relationships">
  <dimension ref="A1:N127"/>
  <sheetViews>
    <sheetView tabSelected="1" view="pageBreakPreview" zoomScale="85" zoomScaleNormal="90" zoomScaleSheetLayoutView="85" zoomScalePageLayoutView="0" workbookViewId="0" topLeftCell="A1">
      <selection activeCell="B12" sqref="B12"/>
    </sheetView>
  </sheetViews>
  <sheetFormatPr defaultColWidth="9.140625" defaultRowHeight="15"/>
  <cols>
    <col min="1" max="1" width="7.421875" style="24" customWidth="1"/>
    <col min="2" max="2" width="37.7109375" style="24" customWidth="1"/>
    <col min="3" max="10" width="11.140625" style="24" customWidth="1"/>
    <col min="11" max="11" width="15.00390625" style="102" customWidth="1"/>
    <col min="12" max="12" width="9.7109375" style="24" customWidth="1"/>
    <col min="13" max="13" width="10.8515625" style="24" customWidth="1"/>
    <col min="14" max="14" width="14.421875" style="24" customWidth="1"/>
    <col min="15" max="16384" width="9.140625" style="24" customWidth="1"/>
  </cols>
  <sheetData>
    <row r="1" spans="1:13" ht="15.75" customHeight="1">
      <c r="A1" s="72" t="s">
        <v>132</v>
      </c>
      <c r="B1" s="29"/>
      <c r="C1" s="29"/>
      <c r="D1" s="29"/>
      <c r="E1" s="29"/>
      <c r="F1" s="29"/>
      <c r="G1" s="29"/>
      <c r="H1" s="29"/>
      <c r="I1" s="29"/>
      <c r="J1" s="29"/>
      <c r="K1" s="236"/>
      <c r="L1" s="29"/>
      <c r="M1" s="120">
        <f>SATURS!$C$3</f>
        <v>0</v>
      </c>
    </row>
    <row r="2" spans="1:13" ht="15.75" customHeight="1">
      <c r="A2" s="72"/>
      <c r="B2" s="29"/>
      <c r="C2" s="29"/>
      <c r="D2" s="29"/>
      <c r="E2" s="29"/>
      <c r="F2" s="29"/>
      <c r="G2" s="29"/>
      <c r="H2" s="29"/>
      <c r="I2" s="29"/>
      <c r="J2" s="29"/>
      <c r="K2" s="236"/>
      <c r="L2" s="29"/>
      <c r="M2" s="117">
        <f>SATURS!$C$5</f>
        <v>1</v>
      </c>
    </row>
    <row r="3" spans="1:13" ht="15.75">
      <c r="A3" s="689" t="s">
        <v>324</v>
      </c>
      <c r="B3" s="689"/>
      <c r="C3" s="689"/>
      <c r="D3" s="689"/>
      <c r="E3" s="689"/>
      <c r="F3" s="689"/>
      <c r="G3" s="689"/>
      <c r="H3" s="689"/>
      <c r="I3" s="689"/>
      <c r="J3" s="689"/>
      <c r="K3" s="689"/>
      <c r="L3" s="106"/>
      <c r="M3" s="106"/>
    </row>
    <row r="4" spans="1:12" ht="57.75" customHeight="1">
      <c r="A4" s="683"/>
      <c r="B4" s="683"/>
      <c r="C4" s="683"/>
      <c r="D4" s="683"/>
      <c r="E4" s="683"/>
      <c r="F4" s="683"/>
      <c r="G4" s="683"/>
      <c r="H4" s="683"/>
      <c r="I4" s="683"/>
      <c r="J4" s="683"/>
      <c r="K4" s="683"/>
      <c r="L4" s="87"/>
    </row>
    <row r="5" ht="15.75">
      <c r="A5" s="4"/>
    </row>
    <row r="6" spans="1:13" s="32" customFormat="1" ht="15.75">
      <c r="A6" s="690" t="s">
        <v>325</v>
      </c>
      <c r="B6" s="690"/>
      <c r="C6" s="690"/>
      <c r="D6" s="690"/>
      <c r="E6" s="690"/>
      <c r="F6" s="690"/>
      <c r="G6" s="690"/>
      <c r="H6" s="690"/>
      <c r="I6" s="690"/>
      <c r="J6" s="690"/>
      <c r="K6" s="690"/>
      <c r="L6" s="87"/>
      <c r="M6" s="61"/>
    </row>
    <row r="7" spans="1:13" s="32" customFormat="1" ht="15.75">
      <c r="A7" s="239"/>
      <c r="B7" s="239"/>
      <c r="C7" s="239"/>
      <c r="D7" s="239"/>
      <c r="E7" s="239"/>
      <c r="F7" s="239"/>
      <c r="G7" s="239"/>
      <c r="H7" s="239"/>
      <c r="I7" s="239"/>
      <c r="J7" s="239"/>
      <c r="K7" s="239"/>
      <c r="L7" s="87"/>
      <c r="M7" s="61"/>
    </row>
    <row r="8" spans="1:13" ht="15.75">
      <c r="A8" s="682" t="s">
        <v>326</v>
      </c>
      <c r="B8" s="682"/>
      <c r="C8" s="682"/>
      <c r="D8" s="682"/>
      <c r="E8" s="682"/>
      <c r="F8" s="682"/>
      <c r="G8" s="682"/>
      <c r="H8" s="682"/>
      <c r="I8" s="682"/>
      <c r="J8" s="682"/>
      <c r="K8" s="682"/>
      <c r="M8" s="215"/>
    </row>
    <row r="9" spans="1:13" ht="15.75" customHeight="1">
      <c r="A9" s="681">
        <f>IF(3!$D$35="","",3!B36)</f>
      </c>
      <c r="B9" s="681"/>
      <c r="C9" s="681"/>
      <c r="D9" s="681"/>
      <c r="E9" s="681"/>
      <c r="F9" s="681"/>
      <c r="G9" s="681"/>
      <c r="H9" s="681"/>
      <c r="I9" s="681"/>
      <c r="J9" s="681"/>
      <c r="K9" s="681"/>
      <c r="L9" s="77"/>
      <c r="M9" s="68"/>
    </row>
    <row r="10" spans="1:11" ht="38.25">
      <c r="A10" s="601" t="s">
        <v>51</v>
      </c>
      <c r="B10" s="653" t="s">
        <v>52</v>
      </c>
      <c r="C10" s="601" t="s">
        <v>53</v>
      </c>
      <c r="D10" s="601"/>
      <c r="E10" s="228" t="s">
        <v>61</v>
      </c>
      <c r="F10" s="228" t="s">
        <v>60</v>
      </c>
      <c r="G10" s="671" t="s">
        <v>437</v>
      </c>
      <c r="H10" s="673"/>
      <c r="I10" s="674" t="s">
        <v>54</v>
      </c>
      <c r="J10" s="675"/>
      <c r="K10" s="228" t="s">
        <v>55</v>
      </c>
    </row>
    <row r="11" spans="1:11" ht="21.75" customHeight="1">
      <c r="A11" s="601"/>
      <c r="B11" s="653"/>
      <c r="C11" s="601"/>
      <c r="D11" s="601"/>
      <c r="E11" s="228" t="s">
        <v>56</v>
      </c>
      <c r="F11" s="228" t="s">
        <v>438</v>
      </c>
      <c r="G11" s="671" t="s">
        <v>439</v>
      </c>
      <c r="H11" s="673"/>
      <c r="I11" s="674" t="s">
        <v>196</v>
      </c>
      <c r="J11" s="675"/>
      <c r="K11" s="228" t="s">
        <v>58</v>
      </c>
    </row>
    <row r="12" spans="1:12" ht="15.75" customHeight="1">
      <c r="A12" s="286"/>
      <c r="B12" s="402">
        <f>IF(4!B6="","",4!B6)</f>
      </c>
      <c r="C12" s="654">
        <f>IF(4!C6="","",4!C6)</f>
      </c>
      <c r="D12" s="655"/>
      <c r="E12" s="403">
        <f>IF(4!D6="","",4!D6)</f>
      </c>
      <c r="F12" s="403">
        <f>IF(4!E6="","",4!E6)</f>
      </c>
      <c r="G12" s="656">
        <f>4!F6</f>
      </c>
      <c r="H12" s="658"/>
      <c r="I12" s="679">
        <f>IF(3!$D$35="","",3!$G$36-3!$H$36)</f>
      </c>
      <c r="J12" s="679"/>
      <c r="K12" s="182">
        <f aca="true" t="shared" si="0" ref="K12:K21">IF(I12="",0,I12*H12)</f>
        <v>0</v>
      </c>
      <c r="L12" s="91"/>
    </row>
    <row r="13" spans="1:11" ht="15.75" customHeight="1">
      <c r="A13" s="286"/>
      <c r="B13" s="402">
        <f>IF(4!B7="","",4!B7)</f>
      </c>
      <c r="C13" s="654">
        <f>IF(4!C7="","",4!C7)</f>
      </c>
      <c r="D13" s="655"/>
      <c r="E13" s="403">
        <f>IF(4!D7="","",4!D7)</f>
      </c>
      <c r="F13" s="403">
        <f>IF(4!E7="","",4!E7)</f>
      </c>
      <c r="G13" s="656">
        <f>4!F7</f>
      </c>
      <c r="H13" s="658"/>
      <c r="I13" s="679">
        <f>IF(3!$D$35="","",3!$G$36-3!$H$36)</f>
      </c>
      <c r="J13" s="679"/>
      <c r="K13" s="182">
        <f t="shared" si="0"/>
        <v>0</v>
      </c>
    </row>
    <row r="14" spans="1:11" ht="15.75" customHeight="1">
      <c r="A14" s="286"/>
      <c r="B14" s="402">
        <f>IF(4!B8="","",4!B8)</f>
      </c>
      <c r="C14" s="654">
        <f>IF(4!C8="","",4!C8)</f>
      </c>
      <c r="D14" s="655"/>
      <c r="E14" s="403">
        <f>IF(4!D8="","",4!D8)</f>
      </c>
      <c r="F14" s="403">
        <f>IF(4!E8="","",4!E8)</f>
      </c>
      <c r="G14" s="656">
        <f>4!F8</f>
      </c>
      <c r="H14" s="658"/>
      <c r="I14" s="679">
        <f>IF(3!$D$35="","",3!$G$36-3!$H$36)</f>
      </c>
      <c r="J14" s="679"/>
      <c r="K14" s="182">
        <f t="shared" si="0"/>
        <v>0</v>
      </c>
    </row>
    <row r="15" spans="1:11" ht="15.75" customHeight="1">
      <c r="A15" s="286"/>
      <c r="B15" s="402">
        <f>IF(4!B9="","",4!B9)</f>
      </c>
      <c r="C15" s="654">
        <f>IF(4!C9="","",4!C9)</f>
      </c>
      <c r="D15" s="655"/>
      <c r="E15" s="403">
        <f>IF(4!D9="","",4!D9)</f>
      </c>
      <c r="F15" s="403">
        <f>IF(4!E9="","",4!E9)</f>
      </c>
      <c r="G15" s="656">
        <f>4!F9</f>
      </c>
      <c r="H15" s="658"/>
      <c r="I15" s="679">
        <f>IF(3!$D$35="","",3!$G$36-3!$H$36)</f>
      </c>
      <c r="J15" s="679"/>
      <c r="K15" s="182">
        <f t="shared" si="0"/>
        <v>0</v>
      </c>
    </row>
    <row r="16" spans="1:11" ht="15.75" customHeight="1">
      <c r="A16" s="286"/>
      <c r="B16" s="402">
        <f>IF(4!B10="","",4!B10)</f>
      </c>
      <c r="C16" s="654">
        <f>IF(4!C10="","",4!C10)</f>
      </c>
      <c r="D16" s="655"/>
      <c r="E16" s="403">
        <f>IF(4!D10="","",4!D10)</f>
      </c>
      <c r="F16" s="403">
        <f>IF(4!E10="","",4!E10)</f>
      </c>
      <c r="G16" s="656">
        <f>4!F10</f>
      </c>
      <c r="H16" s="658"/>
      <c r="I16" s="679">
        <f>IF(3!$D$35="","",3!$G$36-3!$H$36)</f>
      </c>
      <c r="J16" s="679"/>
      <c r="K16" s="182">
        <f t="shared" si="0"/>
        <v>0</v>
      </c>
    </row>
    <row r="17" spans="1:11" ht="15.75" customHeight="1">
      <c r="A17" s="286"/>
      <c r="B17" s="402">
        <f>IF(4!B11="","",4!B11)</f>
      </c>
      <c r="C17" s="654">
        <f>IF(4!C11="","",4!C11)</f>
      </c>
      <c r="D17" s="655"/>
      <c r="E17" s="403">
        <f>IF(4!D11="","",4!D11)</f>
      </c>
      <c r="F17" s="403">
        <f>IF(4!E11="","",4!E11)</f>
      </c>
      <c r="G17" s="656">
        <f>4!F11</f>
      </c>
      <c r="H17" s="658"/>
      <c r="I17" s="679">
        <f>IF(3!$D$35="","",3!$G$36-3!$H$36)</f>
      </c>
      <c r="J17" s="679"/>
      <c r="K17" s="182">
        <f t="shared" si="0"/>
        <v>0</v>
      </c>
    </row>
    <row r="18" spans="1:11" ht="15.75" customHeight="1">
      <c r="A18" s="286"/>
      <c r="B18" s="402">
        <f>IF(4!B12="","",4!B12)</f>
      </c>
      <c r="C18" s="654">
        <f>IF(4!C12="","",4!C12)</f>
      </c>
      <c r="D18" s="655"/>
      <c r="E18" s="403">
        <f>IF(4!D12="","",4!D12)</f>
      </c>
      <c r="F18" s="403">
        <f>IF(4!E12="","",4!E12)</f>
      </c>
      <c r="G18" s="656">
        <f>4!F12</f>
      </c>
      <c r="H18" s="658"/>
      <c r="I18" s="679">
        <f>IF(3!$D$35="","",3!$G$36-3!$H$36)</f>
      </c>
      <c r="J18" s="679"/>
      <c r="K18" s="182">
        <f t="shared" si="0"/>
        <v>0</v>
      </c>
    </row>
    <row r="19" spans="1:11" ht="15.75" customHeight="1">
      <c r="A19" s="286"/>
      <c r="B19" s="402">
        <f>IF(4!B13="","",4!B13)</f>
      </c>
      <c r="C19" s="654">
        <f>IF(4!C13="","",4!C13)</f>
      </c>
      <c r="D19" s="655"/>
      <c r="E19" s="403">
        <f>IF(4!D13="","",4!D13)</f>
      </c>
      <c r="F19" s="403">
        <f>IF(4!E13="","",4!E13)</f>
      </c>
      <c r="G19" s="656">
        <f>4!F13</f>
      </c>
      <c r="H19" s="658"/>
      <c r="I19" s="679">
        <f>IF(3!$D$35="","",3!$G$36-3!$H$36)</f>
      </c>
      <c r="J19" s="679"/>
      <c r="K19" s="182">
        <f t="shared" si="0"/>
        <v>0</v>
      </c>
    </row>
    <row r="20" spans="1:11" ht="15.75" customHeight="1">
      <c r="A20" s="286"/>
      <c r="B20" s="402">
        <f>IF(4!B14="","",4!B14)</f>
      </c>
      <c r="C20" s="654">
        <f>IF(4!C14="","",4!C14)</f>
      </c>
      <c r="D20" s="655"/>
      <c r="E20" s="403">
        <f>IF(4!D14="","",4!D14)</f>
      </c>
      <c r="F20" s="403">
        <f>IF(4!E14="","",4!E14)</f>
      </c>
      <c r="G20" s="656">
        <f>4!F14</f>
      </c>
      <c r="H20" s="658"/>
      <c r="I20" s="679">
        <f>IF(3!$D$35="","",3!$G$36-3!$H$36)</f>
      </c>
      <c r="J20" s="679"/>
      <c r="K20" s="182">
        <f t="shared" si="0"/>
        <v>0</v>
      </c>
    </row>
    <row r="21" spans="1:11" s="29" customFormat="1" ht="15.75" customHeight="1">
      <c r="A21" s="286"/>
      <c r="B21" s="402">
        <f>IF(4!B15="","",4!B15)</f>
      </c>
      <c r="C21" s="654">
        <f>IF(4!C15="","",4!C15)</f>
      </c>
      <c r="D21" s="655"/>
      <c r="E21" s="403">
        <f>IF(4!D15="","",4!D15)</f>
      </c>
      <c r="F21" s="403">
        <f>IF(4!E15="","",4!E15)</f>
      </c>
      <c r="G21" s="656">
        <f>4!F15</f>
      </c>
      <c r="H21" s="658"/>
      <c r="I21" s="679">
        <f>IF(3!$D$35="","",3!$G$36-3!$H$36)</f>
      </c>
      <c r="J21" s="679"/>
      <c r="K21" s="182">
        <f t="shared" si="0"/>
        <v>0</v>
      </c>
    </row>
    <row r="22" spans="1:11" ht="38.25">
      <c r="A22" s="675" t="s">
        <v>51</v>
      </c>
      <c r="B22" s="653" t="s">
        <v>129</v>
      </c>
      <c r="C22" s="601" t="s">
        <v>14</v>
      </c>
      <c r="D22" s="601"/>
      <c r="E22" s="228" t="s">
        <v>197</v>
      </c>
      <c r="F22" s="671" t="s">
        <v>198</v>
      </c>
      <c r="G22" s="672"/>
      <c r="H22" s="673"/>
      <c r="I22" s="674" t="s">
        <v>54</v>
      </c>
      <c r="J22" s="675"/>
      <c r="K22" s="228" t="s">
        <v>55</v>
      </c>
    </row>
    <row r="23" spans="1:11" ht="15.75" customHeight="1">
      <c r="A23" s="684"/>
      <c r="B23" s="653"/>
      <c r="C23" s="601"/>
      <c r="D23" s="601"/>
      <c r="E23" s="228" t="s">
        <v>57</v>
      </c>
      <c r="F23" s="671" t="s">
        <v>199</v>
      </c>
      <c r="G23" s="672"/>
      <c r="H23" s="673"/>
      <c r="I23" s="674" t="s">
        <v>196</v>
      </c>
      <c r="J23" s="675"/>
      <c r="K23" s="228" t="s">
        <v>58</v>
      </c>
    </row>
    <row r="24" spans="1:11" ht="15.75" customHeight="1">
      <c r="A24" s="286"/>
      <c r="B24" s="402">
        <f>IF(4!B18="","",4!B18)</f>
      </c>
      <c r="C24" s="654">
        <f>IF(4!C18="","",4!C18)</f>
      </c>
      <c r="D24" s="655"/>
      <c r="E24" s="404">
        <f>IF(4!D18="","",4!D18)</f>
      </c>
      <c r="F24" s="656">
        <f>IF(4!E18="","",4!E18)</f>
      </c>
      <c r="G24" s="657"/>
      <c r="H24" s="658"/>
      <c r="I24" s="679">
        <f>IF(3!$D$35="","",3!$G$36-3!$H$36)</f>
      </c>
      <c r="J24" s="679"/>
      <c r="K24" s="182">
        <f>IF(E24="",0,E24*F24)</f>
        <v>0</v>
      </c>
    </row>
    <row r="25" spans="1:11" ht="15.75" customHeight="1">
      <c r="A25" s="286"/>
      <c r="B25" s="402">
        <f>IF(4!B19="","",4!B19)</f>
      </c>
      <c r="C25" s="654">
        <f>IF(4!C19="","",4!C19)</f>
      </c>
      <c r="D25" s="655"/>
      <c r="E25" s="404">
        <f>IF(4!D19="","",4!D19)</f>
      </c>
      <c r="F25" s="656">
        <f>IF(4!E19="","",4!E19)</f>
      </c>
      <c r="G25" s="657"/>
      <c r="H25" s="658"/>
      <c r="I25" s="679">
        <f>IF(3!$D$35="","",3!$G$36-3!$H$36)</f>
      </c>
      <c r="J25" s="679"/>
      <c r="K25" s="182">
        <f>IF(E25="",0,E25*F25)</f>
        <v>0</v>
      </c>
    </row>
    <row r="26" spans="1:11" ht="15.75" customHeight="1">
      <c r="A26" s="286"/>
      <c r="B26" s="402">
        <f>IF(4!B20="","",4!B20)</f>
      </c>
      <c r="C26" s="654">
        <f>IF(4!C20="","",4!C20)</f>
      </c>
      <c r="D26" s="655"/>
      <c r="E26" s="404">
        <f>IF(4!D20="","",4!D20)</f>
      </c>
      <c r="F26" s="656">
        <f>IF(4!E20="","",4!E20)</f>
      </c>
      <c r="G26" s="657"/>
      <c r="H26" s="658"/>
      <c r="I26" s="679">
        <f>IF(3!$D$35="","",3!$G$36-3!$H$36)</f>
      </c>
      <c r="J26" s="679"/>
      <c r="K26" s="182">
        <f>IF(E26="",0,E26*F26)</f>
        <v>0</v>
      </c>
    </row>
    <row r="27" spans="1:13" ht="15.75" customHeight="1">
      <c r="A27" s="685" t="str">
        <f>CONCATENATE("Kopā ",3!B36)</f>
        <v>Kopā ZONA 1</v>
      </c>
      <c r="B27" s="686"/>
      <c r="C27" s="686"/>
      <c r="D27" s="686"/>
      <c r="E27" s="686"/>
      <c r="F27" s="686"/>
      <c r="G27" s="686"/>
      <c r="H27" s="686"/>
      <c r="I27" s="686"/>
      <c r="J27" s="687"/>
      <c r="K27" s="189">
        <f>SUM(K24:K26)+SUM(K12:K21)</f>
        <v>0</v>
      </c>
      <c r="L27" s="23"/>
      <c r="M27" s="102"/>
    </row>
    <row r="28" spans="1:13" ht="15.75" customHeight="1">
      <c r="A28" s="681">
        <f>IF(3!$D$39="","",3!B40)</f>
      </c>
      <c r="B28" s="681"/>
      <c r="C28" s="681"/>
      <c r="D28" s="681"/>
      <c r="E28" s="681"/>
      <c r="F28" s="681"/>
      <c r="G28" s="681"/>
      <c r="H28" s="681"/>
      <c r="I28" s="681"/>
      <c r="J28" s="681"/>
      <c r="K28" s="681"/>
      <c r="L28" s="23"/>
      <c r="M28" s="102"/>
    </row>
    <row r="29" spans="1:13" ht="38.25">
      <c r="A29" s="601" t="s">
        <v>51</v>
      </c>
      <c r="B29" s="653" t="s">
        <v>52</v>
      </c>
      <c r="C29" s="601" t="s">
        <v>53</v>
      </c>
      <c r="D29" s="601"/>
      <c r="E29" s="228" t="s">
        <v>61</v>
      </c>
      <c r="F29" s="228" t="s">
        <v>60</v>
      </c>
      <c r="G29" s="671" t="s">
        <v>437</v>
      </c>
      <c r="H29" s="673"/>
      <c r="I29" s="674" t="s">
        <v>54</v>
      </c>
      <c r="J29" s="675"/>
      <c r="K29" s="228" t="s">
        <v>55</v>
      </c>
      <c r="L29" s="23"/>
      <c r="M29" s="102"/>
    </row>
    <row r="30" spans="1:13" ht="18" customHeight="1">
      <c r="A30" s="601"/>
      <c r="B30" s="653"/>
      <c r="C30" s="601"/>
      <c r="D30" s="601"/>
      <c r="E30" s="228" t="s">
        <v>56</v>
      </c>
      <c r="F30" s="228" t="s">
        <v>438</v>
      </c>
      <c r="G30" s="671" t="s">
        <v>439</v>
      </c>
      <c r="H30" s="673"/>
      <c r="I30" s="674" t="s">
        <v>196</v>
      </c>
      <c r="J30" s="675"/>
      <c r="K30" s="228" t="s">
        <v>58</v>
      </c>
      <c r="L30" s="23"/>
      <c r="M30" s="102"/>
    </row>
    <row r="31" spans="1:13" s="29" customFormat="1" ht="15.75" customHeight="1">
      <c r="A31" s="286"/>
      <c r="B31" s="402">
        <f>IF(4!B25="","",4!B25)</f>
      </c>
      <c r="C31" s="654">
        <f>IF(4!C25="","",4!C25)</f>
      </c>
      <c r="D31" s="655"/>
      <c r="E31" s="403">
        <f>IF(4!D25="","",4!D25)</f>
      </c>
      <c r="F31" s="403">
        <f>IF(4!E25="","",4!E25)</f>
      </c>
      <c r="G31" s="656">
        <f>4!F25</f>
      </c>
      <c r="H31" s="658"/>
      <c r="I31" s="659">
        <f>IF(3!$D$39="","",3!$G$40-3!$H$40)</f>
      </c>
      <c r="J31" s="660"/>
      <c r="K31" s="182">
        <f>IF(I31="",0,I31*H31)</f>
        <v>0</v>
      </c>
      <c r="L31" s="59"/>
      <c r="M31" s="106"/>
    </row>
    <row r="32" spans="1:11" ht="15.75" customHeight="1">
      <c r="A32" s="286"/>
      <c r="B32" s="402">
        <f>IF(4!B26="","",4!B26)</f>
      </c>
      <c r="C32" s="654">
        <f>IF(4!C26="","",4!C26)</f>
      </c>
      <c r="D32" s="655"/>
      <c r="E32" s="403">
        <f>IF(4!D26="","",4!D26)</f>
      </c>
      <c r="F32" s="403">
        <f>IF(4!E26="","",4!E26)</f>
      </c>
      <c r="G32" s="656">
        <f>4!F26</f>
      </c>
      <c r="H32" s="658"/>
      <c r="I32" s="659">
        <f>IF(3!$D$39="","",3!$G$40-3!$H$40)</f>
      </c>
      <c r="J32" s="660"/>
      <c r="K32" s="182">
        <f aca="true" t="shared" si="1" ref="K32:K40">IF(I32="",0,I32*H32)</f>
        <v>0</v>
      </c>
    </row>
    <row r="33" spans="1:11" ht="15.75" customHeight="1">
      <c r="A33" s="286"/>
      <c r="B33" s="402">
        <f>IF(4!B27="","",4!B27)</f>
      </c>
      <c r="C33" s="654">
        <f>IF(4!C27="","",4!C27)</f>
      </c>
      <c r="D33" s="655"/>
      <c r="E33" s="403">
        <f>IF(4!D27="","",4!D27)</f>
      </c>
      <c r="F33" s="403">
        <f>IF(4!E27="","",4!E27)</f>
      </c>
      <c r="G33" s="656">
        <f>4!F27</f>
      </c>
      <c r="H33" s="658"/>
      <c r="I33" s="659">
        <f>IF(3!$D$39="","",3!$G$40-3!$H$40)</f>
      </c>
      <c r="J33" s="660"/>
      <c r="K33" s="182">
        <f t="shared" si="1"/>
        <v>0</v>
      </c>
    </row>
    <row r="34" spans="1:11" ht="15.75" customHeight="1">
      <c r="A34" s="286"/>
      <c r="B34" s="402">
        <f>IF(4!B28="","",4!B28)</f>
      </c>
      <c r="C34" s="654">
        <f>IF(4!C28="","",4!C28)</f>
      </c>
      <c r="D34" s="655"/>
      <c r="E34" s="403">
        <f>IF(4!D28="","",4!D28)</f>
      </c>
      <c r="F34" s="403">
        <f>IF(4!E28="","",4!E28)</f>
      </c>
      <c r="G34" s="656">
        <f>4!F28</f>
      </c>
      <c r="H34" s="658"/>
      <c r="I34" s="659">
        <f>IF(3!$D$39="","",3!$G$40-3!$H$40)</f>
      </c>
      <c r="J34" s="660"/>
      <c r="K34" s="182">
        <f t="shared" si="1"/>
        <v>0</v>
      </c>
    </row>
    <row r="35" spans="1:11" ht="15.75" customHeight="1">
      <c r="A35" s="286"/>
      <c r="B35" s="402">
        <f>IF(4!B29="","",4!B29)</f>
      </c>
      <c r="C35" s="654">
        <f>IF(4!C29="","",4!C29)</f>
      </c>
      <c r="D35" s="655"/>
      <c r="E35" s="403">
        <f>IF(4!D29="","",4!D29)</f>
      </c>
      <c r="F35" s="403">
        <f>IF(4!E29="","",4!E29)</f>
      </c>
      <c r="G35" s="656">
        <f>4!F29</f>
      </c>
      <c r="H35" s="658"/>
      <c r="I35" s="659">
        <f>IF(3!$D$39="","",3!$G$40-3!$H$40)</f>
      </c>
      <c r="J35" s="660"/>
      <c r="K35" s="182">
        <f t="shared" si="1"/>
        <v>0</v>
      </c>
    </row>
    <row r="36" spans="1:11" ht="15.75" customHeight="1">
      <c r="A36" s="286"/>
      <c r="B36" s="402">
        <f>IF(4!B30="","",4!B30)</f>
      </c>
      <c r="C36" s="654">
        <f>IF(4!C30="","",4!C30)</f>
      </c>
      <c r="D36" s="655"/>
      <c r="E36" s="403">
        <f>IF(4!D30="","",4!D30)</f>
      </c>
      <c r="F36" s="403">
        <f>IF(4!E30="","",4!E30)</f>
      </c>
      <c r="G36" s="656">
        <f>4!F30</f>
      </c>
      <c r="H36" s="658"/>
      <c r="I36" s="659">
        <f>IF(3!$D$39="","",3!$G$40-3!$H$40)</f>
      </c>
      <c r="J36" s="660"/>
      <c r="K36" s="182">
        <f t="shared" si="1"/>
        <v>0</v>
      </c>
    </row>
    <row r="37" spans="1:11" ht="15.75" customHeight="1">
      <c r="A37" s="286"/>
      <c r="B37" s="402">
        <f>IF(4!B31="","",4!B31)</f>
      </c>
      <c r="C37" s="654">
        <f>IF(4!C31="","",4!C31)</f>
      </c>
      <c r="D37" s="655"/>
      <c r="E37" s="403">
        <f>IF(4!D31="","",4!D31)</f>
      </c>
      <c r="F37" s="403">
        <f>IF(4!E31="","",4!E31)</f>
      </c>
      <c r="G37" s="656">
        <f>4!F31</f>
      </c>
      <c r="H37" s="658"/>
      <c r="I37" s="659">
        <f>IF(3!$D$39="","",3!$G$40-3!$H$40)</f>
      </c>
      <c r="J37" s="660"/>
      <c r="K37" s="182">
        <f t="shared" si="1"/>
        <v>0</v>
      </c>
    </row>
    <row r="38" spans="1:11" ht="15.75" customHeight="1">
      <c r="A38" s="286"/>
      <c r="B38" s="402">
        <f>IF(4!B32="","",4!B32)</f>
      </c>
      <c r="C38" s="654">
        <f>IF(4!C32="","",4!C32)</f>
      </c>
      <c r="D38" s="655"/>
      <c r="E38" s="403">
        <f>IF(4!D32="","",4!D32)</f>
      </c>
      <c r="F38" s="403">
        <f>IF(4!E32="","",4!E32)</f>
      </c>
      <c r="G38" s="656">
        <f>4!F32</f>
      </c>
      <c r="H38" s="658"/>
      <c r="I38" s="659">
        <f>IF(3!$D$39="","",3!$G$40-3!$H$40)</f>
      </c>
      <c r="J38" s="660"/>
      <c r="K38" s="182">
        <f t="shared" si="1"/>
        <v>0</v>
      </c>
    </row>
    <row r="39" spans="1:11" ht="15.75" customHeight="1">
      <c r="A39" s="286"/>
      <c r="B39" s="402">
        <f>IF(4!B33="","",4!B33)</f>
      </c>
      <c r="C39" s="654">
        <f>IF(4!C33="","",4!C33)</f>
      </c>
      <c r="D39" s="655"/>
      <c r="E39" s="403">
        <f>IF(4!D33="","",4!D33)</f>
      </c>
      <c r="F39" s="403">
        <f>IF(4!E33="","",4!E33)</f>
      </c>
      <c r="G39" s="656">
        <f>4!F33</f>
      </c>
      <c r="H39" s="658"/>
      <c r="I39" s="659">
        <f>IF(3!$D$39="","",3!$G$40-3!$H$40)</f>
      </c>
      <c r="J39" s="660"/>
      <c r="K39" s="182">
        <f t="shared" si="1"/>
        <v>0</v>
      </c>
    </row>
    <row r="40" spans="1:11" ht="15.75">
      <c r="A40" s="286"/>
      <c r="B40" s="402">
        <f>IF(4!B34="","",4!B34)</f>
      </c>
      <c r="C40" s="654">
        <f>IF(4!C34="","",4!C34)</f>
      </c>
      <c r="D40" s="655"/>
      <c r="E40" s="403">
        <f>IF(4!D34="","",4!D34)</f>
      </c>
      <c r="F40" s="403">
        <f>IF(4!E34="","",4!E34)</f>
      </c>
      <c r="G40" s="656">
        <f>4!F34</f>
      </c>
      <c r="H40" s="658"/>
      <c r="I40" s="659">
        <f>IF(3!$D$39="","",3!$G$40-3!$H$40)</f>
      </c>
      <c r="J40" s="660"/>
      <c r="K40" s="182">
        <f t="shared" si="1"/>
        <v>0</v>
      </c>
    </row>
    <row r="41" spans="1:14" ht="38.25">
      <c r="A41" s="675" t="s">
        <v>51</v>
      </c>
      <c r="B41" s="653" t="s">
        <v>129</v>
      </c>
      <c r="C41" s="601" t="s">
        <v>14</v>
      </c>
      <c r="D41" s="601"/>
      <c r="E41" s="228" t="s">
        <v>197</v>
      </c>
      <c r="F41" s="671" t="s">
        <v>198</v>
      </c>
      <c r="G41" s="672"/>
      <c r="H41" s="673"/>
      <c r="I41" s="674" t="s">
        <v>54</v>
      </c>
      <c r="J41" s="675"/>
      <c r="K41" s="228" t="s">
        <v>55</v>
      </c>
      <c r="L41" s="29"/>
      <c r="M41" s="106"/>
      <c r="N41" s="29"/>
    </row>
    <row r="42" spans="1:13" ht="15.75">
      <c r="A42" s="684"/>
      <c r="B42" s="653"/>
      <c r="C42" s="601"/>
      <c r="D42" s="601"/>
      <c r="E42" s="228" t="s">
        <v>57</v>
      </c>
      <c r="F42" s="671" t="s">
        <v>199</v>
      </c>
      <c r="G42" s="672"/>
      <c r="H42" s="673"/>
      <c r="I42" s="674" t="s">
        <v>196</v>
      </c>
      <c r="J42" s="675"/>
      <c r="K42" s="228" t="s">
        <v>58</v>
      </c>
      <c r="M42" s="215"/>
    </row>
    <row r="43" spans="1:13" ht="15.75">
      <c r="A43" s="286"/>
      <c r="B43" s="402">
        <f>IF(4!B37="","",4!B37)</f>
      </c>
      <c r="C43" s="654">
        <f>IF(4!C37="","",4!C37)</f>
      </c>
      <c r="D43" s="655"/>
      <c r="E43" s="404">
        <f>IF(4!D37="","",4!D37)</f>
      </c>
      <c r="F43" s="656">
        <f>IF(4!E37="","",4!E37)</f>
      </c>
      <c r="G43" s="657"/>
      <c r="H43" s="658"/>
      <c r="I43" s="659">
        <f>IF(3!$D$39="","",3!$G$40-3!$H$40)</f>
      </c>
      <c r="J43" s="660"/>
      <c r="K43" s="182">
        <f>IF(E43="",0,E43*F43)</f>
        <v>0</v>
      </c>
      <c r="M43" s="215"/>
    </row>
    <row r="44" spans="1:13" ht="15.75">
      <c r="A44" s="286"/>
      <c r="B44" s="402">
        <f>IF(4!B38="","",4!B38)</f>
      </c>
      <c r="C44" s="654">
        <f>IF(4!C38="","",4!C38)</f>
      </c>
      <c r="D44" s="655"/>
      <c r="E44" s="404">
        <f>IF(4!D38="","",4!D38)</f>
      </c>
      <c r="F44" s="656">
        <f>IF(4!E38="","",4!E38)</f>
      </c>
      <c r="G44" s="657"/>
      <c r="H44" s="658"/>
      <c r="I44" s="659">
        <f>IF(3!$D$39="","",3!$G$40-3!$H$40)</f>
      </c>
      <c r="J44" s="660"/>
      <c r="K44" s="182">
        <f>IF(E44="",0,E44*F44)</f>
        <v>0</v>
      </c>
      <c r="M44" s="215"/>
    </row>
    <row r="45" spans="1:13" ht="15.75">
      <c r="A45" s="286"/>
      <c r="B45" s="402">
        <f>IF(4!B39="","",4!B39)</f>
      </c>
      <c r="C45" s="654">
        <f>IF(4!C39="","",4!C39)</f>
      </c>
      <c r="D45" s="655"/>
      <c r="E45" s="404">
        <f>IF(4!D39="","",4!D39)</f>
      </c>
      <c r="F45" s="656">
        <f>IF(4!E39="","",4!E39)</f>
      </c>
      <c r="G45" s="657"/>
      <c r="H45" s="658"/>
      <c r="I45" s="659">
        <f>IF(3!$D$39="","",3!$G$40-3!$H$40)</f>
      </c>
      <c r="J45" s="660"/>
      <c r="K45" s="182">
        <f>IF(E45="",0,E45*F45)</f>
        <v>0</v>
      </c>
      <c r="M45" s="215"/>
    </row>
    <row r="46" spans="1:11" ht="15.75" customHeight="1">
      <c r="A46" s="685" t="str">
        <f>CONCATENATE("Kopā ",3!B40)</f>
        <v>Kopā </v>
      </c>
      <c r="B46" s="686"/>
      <c r="C46" s="686"/>
      <c r="D46" s="686"/>
      <c r="E46" s="686"/>
      <c r="F46" s="686"/>
      <c r="G46" s="686"/>
      <c r="H46" s="686"/>
      <c r="I46" s="686"/>
      <c r="J46" s="687"/>
      <c r="K46" s="189">
        <f>SUM(K43:K45)+SUM(K31:K40)</f>
        <v>0</v>
      </c>
    </row>
    <row r="47" spans="1:11" ht="15.75">
      <c r="A47" s="681">
        <f>IF(3!$D$43="","",3!B44)</f>
      </c>
      <c r="B47" s="681"/>
      <c r="C47" s="681"/>
      <c r="D47" s="681"/>
      <c r="E47" s="681"/>
      <c r="F47" s="681"/>
      <c r="G47" s="681"/>
      <c r="H47" s="681"/>
      <c r="I47" s="681"/>
      <c r="J47" s="681"/>
      <c r="K47" s="681"/>
    </row>
    <row r="48" spans="1:11" ht="38.25">
      <c r="A48" s="601" t="s">
        <v>51</v>
      </c>
      <c r="B48" s="653" t="s">
        <v>52</v>
      </c>
      <c r="C48" s="601" t="s">
        <v>53</v>
      </c>
      <c r="D48" s="601"/>
      <c r="E48" s="228" t="s">
        <v>61</v>
      </c>
      <c r="F48" s="228" t="s">
        <v>60</v>
      </c>
      <c r="G48" s="671" t="s">
        <v>437</v>
      </c>
      <c r="H48" s="673"/>
      <c r="I48" s="674" t="s">
        <v>54</v>
      </c>
      <c r="J48" s="675"/>
      <c r="K48" s="228" t="s">
        <v>55</v>
      </c>
    </row>
    <row r="49" spans="1:11" ht="15.75">
      <c r="A49" s="601"/>
      <c r="B49" s="653"/>
      <c r="C49" s="601"/>
      <c r="D49" s="601"/>
      <c r="E49" s="228" t="s">
        <v>56</v>
      </c>
      <c r="F49" s="228" t="s">
        <v>438</v>
      </c>
      <c r="G49" s="671" t="s">
        <v>439</v>
      </c>
      <c r="H49" s="673"/>
      <c r="I49" s="674" t="s">
        <v>196</v>
      </c>
      <c r="J49" s="675"/>
      <c r="K49" s="228" t="s">
        <v>58</v>
      </c>
    </row>
    <row r="50" spans="1:11" ht="15.75">
      <c r="A50" s="286"/>
      <c r="B50" s="402">
        <f>IF(4!B44="","",4!B44)</f>
      </c>
      <c r="C50" s="654">
        <f>IF(4!C44="","",4!C44)</f>
      </c>
      <c r="D50" s="655"/>
      <c r="E50" s="403">
        <f>IF(4!D44="","",4!D44)</f>
      </c>
      <c r="F50" s="403">
        <f>IF(4!E44="","",4!E44)</f>
      </c>
      <c r="G50" s="656">
        <f>4!F44</f>
      </c>
      <c r="H50" s="658"/>
      <c r="I50" s="659">
        <f>IF(3!$D$39="","",3!$G$40-3!$H$40)</f>
      </c>
      <c r="J50" s="660"/>
      <c r="K50" s="182">
        <f aca="true" t="shared" si="2" ref="K50:K59">IF(I50="",0,I50*H50)</f>
        <v>0</v>
      </c>
    </row>
    <row r="51" spans="1:11" ht="15.75">
      <c r="A51" s="286"/>
      <c r="B51" s="402">
        <f>IF(4!B45="","",4!B45)</f>
      </c>
      <c r="C51" s="654">
        <f>IF(4!C45="","",4!C45)</f>
      </c>
      <c r="D51" s="655"/>
      <c r="E51" s="403">
        <f>IF(4!D45="","",4!D45)</f>
      </c>
      <c r="F51" s="403">
        <f>IF(4!E45="","",4!E45)</f>
      </c>
      <c r="G51" s="656">
        <f>4!F45</f>
      </c>
      <c r="H51" s="658"/>
      <c r="I51" s="659">
        <f>IF(3!$D$39="","",3!$G$40-3!$H$40)</f>
      </c>
      <c r="J51" s="660"/>
      <c r="K51" s="182">
        <f t="shared" si="2"/>
        <v>0</v>
      </c>
    </row>
    <row r="52" spans="1:11" ht="15.75">
      <c r="A52" s="286"/>
      <c r="B52" s="402">
        <f>IF(4!B46="","",4!B46)</f>
      </c>
      <c r="C52" s="654">
        <f>IF(4!C46="","",4!C46)</f>
      </c>
      <c r="D52" s="655"/>
      <c r="E52" s="403">
        <f>IF(4!D46="","",4!D46)</f>
      </c>
      <c r="F52" s="403">
        <f>IF(4!E46="","",4!E46)</f>
      </c>
      <c r="G52" s="656">
        <f>4!F46</f>
      </c>
      <c r="H52" s="658"/>
      <c r="I52" s="659">
        <f>IF(3!$D$39="","",3!$G$40-3!$H$40)</f>
      </c>
      <c r="J52" s="660"/>
      <c r="K52" s="182">
        <f t="shared" si="2"/>
        <v>0</v>
      </c>
    </row>
    <row r="53" spans="1:11" ht="15.75">
      <c r="A53" s="286"/>
      <c r="B53" s="402">
        <f>IF(4!B47="","",4!B47)</f>
      </c>
      <c r="C53" s="654">
        <f>IF(4!C47="","",4!C47)</f>
      </c>
      <c r="D53" s="655"/>
      <c r="E53" s="403">
        <f>IF(4!D47="","",4!D47)</f>
      </c>
      <c r="F53" s="403">
        <f>IF(4!E47="","",4!E47)</f>
      </c>
      <c r="G53" s="656">
        <f>4!F47</f>
      </c>
      <c r="H53" s="658"/>
      <c r="I53" s="659">
        <f>IF(3!$D$39="","",3!$G$40-3!$H$40)</f>
      </c>
      <c r="J53" s="660"/>
      <c r="K53" s="182">
        <f t="shared" si="2"/>
        <v>0</v>
      </c>
    </row>
    <row r="54" spans="1:11" ht="15.75">
      <c r="A54" s="286"/>
      <c r="B54" s="402">
        <f>IF(4!B48="","",4!B48)</f>
      </c>
      <c r="C54" s="654">
        <f>IF(4!C48="","",4!C48)</f>
      </c>
      <c r="D54" s="655"/>
      <c r="E54" s="403">
        <f>IF(4!D48="","",4!D48)</f>
      </c>
      <c r="F54" s="403">
        <f>IF(4!E48="","",4!E48)</f>
      </c>
      <c r="G54" s="656">
        <f>4!F48</f>
      </c>
      <c r="H54" s="658"/>
      <c r="I54" s="659">
        <f>IF(3!$D$39="","",3!$G$40-3!$H$40)</f>
      </c>
      <c r="J54" s="660"/>
      <c r="K54" s="182">
        <f t="shared" si="2"/>
        <v>0</v>
      </c>
    </row>
    <row r="55" spans="1:11" ht="15.75">
      <c r="A55" s="286"/>
      <c r="B55" s="402">
        <f>IF(4!B49="","",4!B49)</f>
      </c>
      <c r="C55" s="654">
        <f>IF(4!C49="","",4!C49)</f>
      </c>
      <c r="D55" s="655"/>
      <c r="E55" s="403">
        <f>IF(4!D49="","",4!D49)</f>
      </c>
      <c r="F55" s="403">
        <f>IF(4!E49="","",4!E49)</f>
      </c>
      <c r="G55" s="656">
        <f>4!F49</f>
      </c>
      <c r="H55" s="658"/>
      <c r="I55" s="659">
        <f>IF(3!$D$39="","",3!$G$40-3!$H$40)</f>
      </c>
      <c r="J55" s="660"/>
      <c r="K55" s="182">
        <f t="shared" si="2"/>
        <v>0</v>
      </c>
    </row>
    <row r="56" spans="1:11" ht="15.75">
      <c r="A56" s="286"/>
      <c r="B56" s="402">
        <f>IF(4!B50="","",4!B50)</f>
      </c>
      <c r="C56" s="654">
        <f>IF(4!C50="","",4!C50)</f>
      </c>
      <c r="D56" s="655"/>
      <c r="E56" s="403">
        <f>IF(4!D50="","",4!D50)</f>
      </c>
      <c r="F56" s="403">
        <f>IF(4!E50="","",4!E50)</f>
      </c>
      <c r="G56" s="656">
        <f>4!F50</f>
      </c>
      <c r="H56" s="658"/>
      <c r="I56" s="659">
        <f>IF(3!$D$39="","",3!$G$40-3!$H$40)</f>
      </c>
      <c r="J56" s="660"/>
      <c r="K56" s="182">
        <f t="shared" si="2"/>
        <v>0</v>
      </c>
    </row>
    <row r="57" spans="1:11" ht="15.75">
      <c r="A57" s="286"/>
      <c r="B57" s="402">
        <f>IF(4!B51="","",4!B51)</f>
      </c>
      <c r="C57" s="654">
        <f>IF(4!C51="","",4!C51)</f>
      </c>
      <c r="D57" s="655"/>
      <c r="E57" s="403">
        <f>IF(4!D51="","",4!D51)</f>
      </c>
      <c r="F57" s="403">
        <f>IF(4!E51="","",4!E51)</f>
      </c>
      <c r="G57" s="656">
        <f>4!F51</f>
      </c>
      <c r="H57" s="658"/>
      <c r="I57" s="659">
        <f>IF(3!$D$39="","",3!$G$40-3!$H$40)</f>
      </c>
      <c r="J57" s="660"/>
      <c r="K57" s="182">
        <f t="shared" si="2"/>
        <v>0</v>
      </c>
    </row>
    <row r="58" spans="1:11" ht="15.75">
      <c r="A58" s="286"/>
      <c r="B58" s="402">
        <f>IF(4!B52="","",4!B52)</f>
      </c>
      <c r="C58" s="654">
        <f>IF(4!C52="","",4!C52)</f>
      </c>
      <c r="D58" s="655"/>
      <c r="E58" s="403">
        <f>IF(4!D52="","",4!D52)</f>
      </c>
      <c r="F58" s="403">
        <f>IF(4!E52="","",4!E52)</f>
      </c>
      <c r="G58" s="656">
        <f>4!F52</f>
      </c>
      <c r="H58" s="658"/>
      <c r="I58" s="659">
        <f>IF(3!$D$39="","",3!$G$40-3!$H$40)</f>
      </c>
      <c r="J58" s="660"/>
      <c r="K58" s="182">
        <f t="shared" si="2"/>
        <v>0</v>
      </c>
    </row>
    <row r="59" spans="1:11" ht="15.75">
      <c r="A59" s="286"/>
      <c r="B59" s="402">
        <f>IF(4!B53="","",4!B53)</f>
      </c>
      <c r="C59" s="654">
        <f>IF(4!C53="","",4!C53)</f>
      </c>
      <c r="D59" s="655"/>
      <c r="E59" s="403">
        <f>IF(4!D53="","",4!D53)</f>
      </c>
      <c r="F59" s="403">
        <f>IF(4!E53="","",4!E53)</f>
      </c>
      <c r="G59" s="656">
        <f>4!F53</f>
      </c>
      <c r="H59" s="658"/>
      <c r="I59" s="659">
        <f>IF(3!$D$39="","",3!$G$40-3!$H$40)</f>
      </c>
      <c r="J59" s="660"/>
      <c r="K59" s="182">
        <f t="shared" si="2"/>
        <v>0</v>
      </c>
    </row>
    <row r="60" spans="1:11" ht="38.25">
      <c r="A60" s="675" t="s">
        <v>51</v>
      </c>
      <c r="B60" s="653" t="s">
        <v>129</v>
      </c>
      <c r="C60" s="601" t="s">
        <v>14</v>
      </c>
      <c r="D60" s="601"/>
      <c r="E60" s="228" t="s">
        <v>197</v>
      </c>
      <c r="F60" s="671" t="s">
        <v>198</v>
      </c>
      <c r="G60" s="672"/>
      <c r="H60" s="673"/>
      <c r="I60" s="674" t="s">
        <v>54</v>
      </c>
      <c r="J60" s="675"/>
      <c r="K60" s="228" t="s">
        <v>55</v>
      </c>
    </row>
    <row r="61" spans="1:11" ht="15.75">
      <c r="A61" s="684"/>
      <c r="B61" s="653"/>
      <c r="C61" s="601"/>
      <c r="D61" s="601"/>
      <c r="E61" s="228" t="s">
        <v>57</v>
      </c>
      <c r="F61" s="671" t="s">
        <v>199</v>
      </c>
      <c r="G61" s="672"/>
      <c r="H61" s="673"/>
      <c r="I61" s="674" t="s">
        <v>196</v>
      </c>
      <c r="J61" s="675"/>
      <c r="K61" s="228" t="s">
        <v>58</v>
      </c>
    </row>
    <row r="62" spans="1:11" ht="15.75">
      <c r="A62" s="286"/>
      <c r="B62" s="402">
        <f>IF(4!B56="","",4!B56)</f>
      </c>
      <c r="C62" s="654">
        <f>IF(4!C56="","",4!C56)</f>
      </c>
      <c r="D62" s="655"/>
      <c r="E62" s="404">
        <f>IF(4!D56="","",4!D56)</f>
      </c>
      <c r="F62" s="656">
        <f>IF(4!E56="","",4!E56)</f>
      </c>
      <c r="G62" s="657"/>
      <c r="H62" s="658"/>
      <c r="I62" s="659">
        <f>IF(3!$D$43="","",3!$G$44-3!$H$44)</f>
      </c>
      <c r="J62" s="660"/>
      <c r="K62" s="182">
        <f>IF(E62="",0,E62*F62)</f>
        <v>0</v>
      </c>
    </row>
    <row r="63" spans="1:11" ht="15.75">
      <c r="A63" s="286"/>
      <c r="B63" s="402">
        <f>IF(4!B57="","",4!B57)</f>
      </c>
      <c r="C63" s="654">
        <f>IF(4!C57="","",4!C57)</f>
      </c>
      <c r="D63" s="655"/>
      <c r="E63" s="404">
        <f>IF(4!D57="","",4!D57)</f>
      </c>
      <c r="F63" s="656">
        <f>IF(4!E57="","",4!E57)</f>
      </c>
      <c r="G63" s="657"/>
      <c r="H63" s="658"/>
      <c r="I63" s="659">
        <f>IF(3!$D$43="","",3!$G$44-3!$H$44)</f>
      </c>
      <c r="J63" s="660"/>
      <c r="K63" s="182">
        <f>IF(E63="",0,E63*F63)</f>
        <v>0</v>
      </c>
    </row>
    <row r="64" spans="1:11" ht="15.75">
      <c r="A64" s="333"/>
      <c r="B64" s="402">
        <f>IF(4!B58="","",4!B58)</f>
      </c>
      <c r="C64" s="654">
        <f>IF(4!C58="","",4!C58)</f>
      </c>
      <c r="D64" s="655"/>
      <c r="E64" s="404">
        <f>IF(4!D58="","",4!D58)</f>
      </c>
      <c r="F64" s="656">
        <f>IF(4!E58="","",4!E58)</f>
      </c>
      <c r="G64" s="657"/>
      <c r="H64" s="658"/>
      <c r="I64" s="659">
        <f>IF(3!$D$43="","",3!$G$44-3!$H$44)</f>
      </c>
      <c r="J64" s="660"/>
      <c r="K64" s="182">
        <f>IF(E64="",0,E64*F64)</f>
        <v>0</v>
      </c>
    </row>
    <row r="65" spans="1:11" ht="15.75" customHeight="1">
      <c r="A65" s="670" t="str">
        <f>CONCATENATE("Kopā ",3!B44)</f>
        <v>Kopā </v>
      </c>
      <c r="B65" s="670"/>
      <c r="C65" s="670"/>
      <c r="D65" s="670"/>
      <c r="E65" s="670"/>
      <c r="F65" s="670"/>
      <c r="G65" s="670"/>
      <c r="H65" s="670"/>
      <c r="I65" s="670"/>
      <c r="J65" s="670"/>
      <c r="K65" s="189">
        <f>SUM(K62:K64)+SUM(K50:K59)</f>
        <v>0</v>
      </c>
    </row>
    <row r="66" spans="1:11" ht="15.75">
      <c r="A66" s="669" t="s">
        <v>59</v>
      </c>
      <c r="B66" s="669"/>
      <c r="C66" s="669"/>
      <c r="D66" s="669"/>
      <c r="E66" s="669"/>
      <c r="F66" s="669"/>
      <c r="G66" s="669"/>
      <c r="H66" s="688" t="s">
        <v>327</v>
      </c>
      <c r="I66" s="688"/>
      <c r="J66" s="688"/>
      <c r="K66" s="189">
        <f>K27+K46+K65</f>
        <v>0</v>
      </c>
    </row>
    <row r="67" spans="1:11" ht="15.75">
      <c r="A67" s="669"/>
      <c r="B67" s="669"/>
      <c r="C67" s="669"/>
      <c r="D67" s="669"/>
      <c r="E67" s="669"/>
      <c r="F67" s="669"/>
      <c r="G67" s="669"/>
      <c r="H67" s="688" t="s">
        <v>201</v>
      </c>
      <c r="I67" s="688"/>
      <c r="J67" s="688"/>
      <c r="K67" s="383">
        <f>4!H62</f>
        <v>0</v>
      </c>
    </row>
    <row r="68" spans="1:11" s="135" customFormat="1" ht="12.75">
      <c r="A68" s="614" t="s">
        <v>351</v>
      </c>
      <c r="B68" s="614"/>
      <c r="C68" s="614"/>
      <c r="D68" s="614"/>
      <c r="E68" s="614"/>
      <c r="F68" s="614"/>
      <c r="G68" s="614"/>
      <c r="H68" s="614"/>
      <c r="I68" s="614"/>
      <c r="J68" s="614"/>
      <c r="K68" s="614"/>
    </row>
    <row r="69" spans="1:3" ht="15.75">
      <c r="A69" s="3"/>
      <c r="B69" s="1"/>
      <c r="C69" s="1"/>
    </row>
    <row r="70" ht="15.75">
      <c r="A70" s="4" t="s">
        <v>379</v>
      </c>
    </row>
    <row r="71" ht="15.75">
      <c r="A71" s="3" t="s">
        <v>328</v>
      </c>
    </row>
    <row r="72" spans="1:11" s="23" customFormat="1" ht="51">
      <c r="A72" s="663" t="s">
        <v>106</v>
      </c>
      <c r="B72" s="663" t="s">
        <v>186</v>
      </c>
      <c r="C72" s="663"/>
      <c r="D72" s="238" t="s">
        <v>188</v>
      </c>
      <c r="E72" s="238" t="s">
        <v>329</v>
      </c>
      <c r="F72" s="238" t="s">
        <v>202</v>
      </c>
      <c r="G72" s="238" t="s">
        <v>330</v>
      </c>
      <c r="H72" s="663" t="s">
        <v>203</v>
      </c>
      <c r="I72" s="663"/>
      <c r="J72" s="221" t="s">
        <v>204</v>
      </c>
      <c r="K72" s="157" t="s">
        <v>205</v>
      </c>
    </row>
    <row r="73" spans="1:11" ht="15.75">
      <c r="A73" s="663"/>
      <c r="B73" s="663"/>
      <c r="C73" s="663"/>
      <c r="D73" s="158" t="s">
        <v>436</v>
      </c>
      <c r="E73" s="158" t="s">
        <v>391</v>
      </c>
      <c r="F73" s="159" t="s">
        <v>128</v>
      </c>
      <c r="G73" s="158" t="s">
        <v>58</v>
      </c>
      <c r="H73" s="664"/>
      <c r="I73" s="665"/>
      <c r="J73" s="158" t="s">
        <v>144</v>
      </c>
      <c r="K73" s="157" t="s">
        <v>133</v>
      </c>
    </row>
    <row r="74" spans="1:11" ht="15.75">
      <c r="A74" s="599" t="s">
        <v>206</v>
      </c>
      <c r="B74" s="600"/>
      <c r="C74" s="600"/>
      <c r="D74" s="600"/>
      <c r="E74" s="600"/>
      <c r="F74" s="600"/>
      <c r="G74" s="600"/>
      <c r="H74" s="600"/>
      <c r="I74" s="600"/>
      <c r="J74" s="600"/>
      <c r="K74" s="666"/>
    </row>
    <row r="75" spans="1:11" ht="15.75">
      <c r="A75" s="286"/>
      <c r="B75" s="667">
        <f>5!B7</f>
      </c>
      <c r="C75" s="668"/>
      <c r="D75" s="251">
        <f>5!E7</f>
      </c>
      <c r="E75" s="349">
        <f>5!F7</f>
      </c>
      <c r="F75" s="349">
        <f>5!G7</f>
      </c>
      <c r="G75" s="334"/>
      <c r="H75" s="661"/>
      <c r="I75" s="662"/>
      <c r="J75" s="335"/>
      <c r="K75" s="336"/>
    </row>
    <row r="76" spans="1:11" ht="15.75">
      <c r="A76" s="286"/>
      <c r="B76" s="667">
        <f>5!B8</f>
      </c>
      <c r="C76" s="668"/>
      <c r="D76" s="251">
        <f>5!E8</f>
      </c>
      <c r="E76" s="349">
        <f>5!F8</f>
      </c>
      <c r="F76" s="349">
        <f>5!G8</f>
      </c>
      <c r="G76" s="281"/>
      <c r="H76" s="661"/>
      <c r="I76" s="662"/>
      <c r="J76" s="335"/>
      <c r="K76" s="336"/>
    </row>
    <row r="77" spans="1:11" ht="15.75">
      <c r="A77" s="286"/>
      <c r="B77" s="667">
        <f>5!B9</f>
      </c>
      <c r="C77" s="668"/>
      <c r="D77" s="251">
        <f>5!E9</f>
      </c>
      <c r="E77" s="349">
        <f>5!F9</f>
      </c>
      <c r="F77" s="349">
        <f>5!G9</f>
      </c>
      <c r="G77" s="281"/>
      <c r="H77" s="661"/>
      <c r="I77" s="662"/>
      <c r="J77" s="335"/>
      <c r="K77" s="336"/>
    </row>
    <row r="78" spans="1:11" ht="15.75">
      <c r="A78" s="286"/>
      <c r="B78" s="667">
        <f>5!B10</f>
      </c>
      <c r="C78" s="668"/>
      <c r="D78" s="251">
        <f>5!E10</f>
      </c>
      <c r="E78" s="349">
        <f>5!F10</f>
      </c>
      <c r="F78" s="349">
        <f>5!G10</f>
      </c>
      <c r="G78" s="281"/>
      <c r="H78" s="661"/>
      <c r="I78" s="662"/>
      <c r="J78" s="335"/>
      <c r="K78" s="336"/>
    </row>
    <row r="79" spans="1:11" ht="15.75">
      <c r="A79" s="286"/>
      <c r="B79" s="667">
        <f>5!B11</f>
      </c>
      <c r="C79" s="668"/>
      <c r="D79" s="251">
        <f>5!E11</f>
      </c>
      <c r="E79" s="349">
        <f>5!F11</f>
      </c>
      <c r="F79" s="349">
        <f>5!G11</f>
      </c>
      <c r="G79" s="281"/>
      <c r="H79" s="661"/>
      <c r="I79" s="662"/>
      <c r="J79" s="335"/>
      <c r="K79" s="336"/>
    </row>
    <row r="80" spans="1:11" ht="15.75">
      <c r="A80" s="286"/>
      <c r="B80" s="667">
        <f>5!B12</f>
      </c>
      <c r="C80" s="668"/>
      <c r="D80" s="251">
        <f>5!E12</f>
      </c>
      <c r="E80" s="349">
        <f>5!F12</f>
      </c>
      <c r="F80" s="349">
        <f>5!G12</f>
      </c>
      <c r="G80" s="337"/>
      <c r="H80" s="661"/>
      <c r="I80" s="662"/>
      <c r="J80" s="335"/>
      <c r="K80" s="336"/>
    </row>
    <row r="81" spans="1:11" ht="15.75">
      <c r="A81" s="599" t="s">
        <v>207</v>
      </c>
      <c r="B81" s="600"/>
      <c r="C81" s="600"/>
      <c r="D81" s="600"/>
      <c r="E81" s="600"/>
      <c r="F81" s="600"/>
      <c r="G81" s="600"/>
      <c r="H81" s="600"/>
      <c r="I81" s="600"/>
      <c r="J81" s="600"/>
      <c r="K81" s="666"/>
    </row>
    <row r="82" spans="1:11" ht="15.75">
      <c r="A82" s="286"/>
      <c r="B82" s="667">
        <f>5!B14</f>
      </c>
      <c r="C82" s="668"/>
      <c r="D82" s="251">
        <f>5!E14</f>
      </c>
      <c r="E82" s="349">
        <f>5!F14</f>
      </c>
      <c r="F82" s="349">
        <f>5!G14</f>
      </c>
      <c r="G82" s="338"/>
      <c r="H82" s="661"/>
      <c r="I82" s="662"/>
      <c r="J82" s="335"/>
      <c r="K82" s="336"/>
    </row>
    <row r="83" spans="1:11" ht="15.75">
      <c r="A83" s="286"/>
      <c r="B83" s="667">
        <f>5!B15</f>
      </c>
      <c r="C83" s="668"/>
      <c r="D83" s="251">
        <f>5!E15</f>
      </c>
      <c r="E83" s="349">
        <f>5!F15</f>
      </c>
      <c r="F83" s="349">
        <f>5!G15</f>
      </c>
      <c r="G83" s="339"/>
      <c r="H83" s="661"/>
      <c r="I83" s="662"/>
      <c r="J83" s="335"/>
      <c r="K83" s="336"/>
    </row>
    <row r="84" spans="1:11" ht="15.75">
      <c r="A84" s="286"/>
      <c r="B84" s="667">
        <f>5!B16</f>
      </c>
      <c r="C84" s="668"/>
      <c r="D84" s="251">
        <f>5!E16</f>
      </c>
      <c r="E84" s="349">
        <f>5!F16</f>
      </c>
      <c r="F84" s="349">
        <f>5!G16</f>
      </c>
      <c r="G84" s="339"/>
      <c r="H84" s="661"/>
      <c r="I84" s="662"/>
      <c r="J84" s="335"/>
      <c r="K84" s="336"/>
    </row>
    <row r="85" spans="1:11" s="135" customFormat="1" ht="32.25" customHeight="1">
      <c r="A85" s="456" t="s">
        <v>429</v>
      </c>
      <c r="B85" s="456"/>
      <c r="C85" s="456"/>
      <c r="D85" s="456"/>
      <c r="E85" s="456"/>
      <c r="F85" s="456"/>
      <c r="G85" s="456"/>
      <c r="H85" s="456"/>
      <c r="I85" s="456"/>
      <c r="J85" s="456"/>
      <c r="K85" s="456"/>
    </row>
    <row r="86" ht="15.75">
      <c r="A86" s="3"/>
    </row>
    <row r="87" spans="1:8" ht="15.75">
      <c r="A87" s="3" t="s">
        <v>331</v>
      </c>
      <c r="B87" s="1"/>
      <c r="C87" s="1"/>
      <c r="D87" s="1"/>
      <c r="E87" s="1"/>
      <c r="F87" s="1"/>
      <c r="G87" s="1"/>
      <c r="H87" s="1"/>
    </row>
    <row r="88" spans="1:11" s="102" customFormat="1" ht="51">
      <c r="A88" s="438" t="s">
        <v>48</v>
      </c>
      <c r="B88" s="438" t="s">
        <v>220</v>
      </c>
      <c r="C88" s="208" t="s">
        <v>336</v>
      </c>
      <c r="D88" s="208" t="s">
        <v>337</v>
      </c>
      <c r="E88" s="434" t="s">
        <v>338</v>
      </c>
      <c r="F88" s="434"/>
      <c r="G88" s="434" t="s">
        <v>332</v>
      </c>
      <c r="H88" s="434"/>
      <c r="I88" s="208" t="s">
        <v>333</v>
      </c>
      <c r="J88" s="434" t="s">
        <v>334</v>
      </c>
      <c r="K88" s="434"/>
    </row>
    <row r="89" spans="1:11" ht="15.75">
      <c r="A89" s="439"/>
      <c r="B89" s="439"/>
      <c r="C89" s="208" t="s">
        <v>335</v>
      </c>
      <c r="D89" s="208" t="s">
        <v>435</v>
      </c>
      <c r="E89" s="434" t="s">
        <v>133</v>
      </c>
      <c r="F89" s="434"/>
      <c r="G89" s="434" t="s">
        <v>339</v>
      </c>
      <c r="H89" s="434"/>
      <c r="I89" s="208" t="s">
        <v>339</v>
      </c>
      <c r="J89" s="434" t="s">
        <v>144</v>
      </c>
      <c r="K89" s="434"/>
    </row>
    <row r="90" spans="1:11" ht="15.75">
      <c r="A90" s="307"/>
      <c r="B90" s="305"/>
      <c r="C90" s="335"/>
      <c r="D90" s="335"/>
      <c r="E90" s="678"/>
      <c r="F90" s="678"/>
      <c r="G90" s="677"/>
      <c r="H90" s="677"/>
      <c r="I90" s="335"/>
      <c r="J90" s="677"/>
      <c r="K90" s="677"/>
    </row>
    <row r="91" spans="1:11" ht="15.75">
      <c r="A91" s="307"/>
      <c r="B91" s="305"/>
      <c r="C91" s="335"/>
      <c r="D91" s="335"/>
      <c r="E91" s="678"/>
      <c r="F91" s="678"/>
      <c r="G91" s="677"/>
      <c r="H91" s="677"/>
      <c r="I91" s="335"/>
      <c r="J91" s="677"/>
      <c r="K91" s="677"/>
    </row>
    <row r="92" spans="1:11" ht="15.75">
      <c r="A92" s="307"/>
      <c r="B92" s="305"/>
      <c r="C92" s="335"/>
      <c r="D92" s="335"/>
      <c r="E92" s="678"/>
      <c r="F92" s="678"/>
      <c r="G92" s="677"/>
      <c r="H92" s="677"/>
      <c r="I92" s="335"/>
      <c r="J92" s="677"/>
      <c r="K92" s="677"/>
    </row>
    <row r="93" spans="1:11" ht="15.75">
      <c r="A93" s="307"/>
      <c r="B93" s="305"/>
      <c r="C93" s="335"/>
      <c r="D93" s="335"/>
      <c r="E93" s="678"/>
      <c r="F93" s="678"/>
      <c r="G93" s="677"/>
      <c r="H93" s="677"/>
      <c r="I93" s="335"/>
      <c r="J93" s="677"/>
      <c r="K93" s="677"/>
    </row>
    <row r="94" spans="1:11" ht="15.75">
      <c r="A94" s="307"/>
      <c r="B94" s="305"/>
      <c r="C94" s="335"/>
      <c r="D94" s="335"/>
      <c r="E94" s="678"/>
      <c r="F94" s="678"/>
      <c r="G94" s="677"/>
      <c r="H94" s="677"/>
      <c r="I94" s="335"/>
      <c r="J94" s="677"/>
      <c r="K94" s="677"/>
    </row>
    <row r="95" spans="1:8" ht="15.75">
      <c r="A95" s="74"/>
      <c r="B95" s="1"/>
      <c r="C95" s="1"/>
      <c r="D95" s="1"/>
      <c r="E95" s="1"/>
      <c r="F95" s="1"/>
      <c r="G95" s="1"/>
      <c r="H95" s="1"/>
    </row>
    <row r="96" spans="1:11" ht="15.75">
      <c r="A96" s="676" t="s">
        <v>341</v>
      </c>
      <c r="B96" s="676"/>
      <c r="C96" s="676"/>
      <c r="D96" s="676"/>
      <c r="E96" s="676"/>
      <c r="F96" s="676"/>
      <c r="G96" s="676"/>
      <c r="H96" s="676"/>
      <c r="I96" s="676"/>
      <c r="J96" s="676"/>
      <c r="K96" s="676"/>
    </row>
    <row r="97" spans="1:11" ht="15.75">
      <c r="A97" s="438" t="s">
        <v>106</v>
      </c>
      <c r="B97" s="602" t="s">
        <v>186</v>
      </c>
      <c r="C97" s="434" t="s">
        <v>210</v>
      </c>
      <c r="D97" s="434"/>
      <c r="E97" s="434"/>
      <c r="F97" s="434"/>
      <c r="G97" s="434"/>
      <c r="H97" s="434" t="s">
        <v>130</v>
      </c>
      <c r="I97" s="434" t="s">
        <v>373</v>
      </c>
      <c r="J97" s="601" t="s">
        <v>211</v>
      </c>
      <c r="K97" s="601"/>
    </row>
    <row r="98" spans="1:11" ht="51" customHeight="1">
      <c r="A98" s="608"/>
      <c r="B98" s="603"/>
      <c r="C98" s="208" t="s">
        <v>212</v>
      </c>
      <c r="D98" s="208" t="s">
        <v>434</v>
      </c>
      <c r="E98" s="208" t="s">
        <v>214</v>
      </c>
      <c r="F98" s="208" t="s">
        <v>215</v>
      </c>
      <c r="G98" s="208" t="s">
        <v>216</v>
      </c>
      <c r="H98" s="434"/>
      <c r="I98" s="434"/>
      <c r="J98" s="601"/>
      <c r="K98" s="601"/>
    </row>
    <row r="99" spans="1:11" s="23" customFormat="1" ht="15.75">
      <c r="A99" s="439"/>
      <c r="B99" s="604"/>
      <c r="C99" s="240" t="s">
        <v>432</v>
      </c>
      <c r="D99" s="240" t="s">
        <v>432</v>
      </c>
      <c r="E99" s="240" t="s">
        <v>432</v>
      </c>
      <c r="F99" s="240" t="s">
        <v>432</v>
      </c>
      <c r="G99" s="208" t="s">
        <v>432</v>
      </c>
      <c r="H99" s="208" t="s">
        <v>432</v>
      </c>
      <c r="I99" s="208"/>
      <c r="J99" s="228" t="s">
        <v>432</v>
      </c>
      <c r="K99" s="228" t="s">
        <v>433</v>
      </c>
    </row>
    <row r="100" spans="1:11" ht="15.75">
      <c r="A100" s="680" t="s">
        <v>206</v>
      </c>
      <c r="B100" s="680"/>
      <c r="C100" s="680"/>
      <c r="D100" s="680"/>
      <c r="E100" s="680"/>
      <c r="F100" s="680"/>
      <c r="G100" s="680"/>
      <c r="H100" s="680"/>
      <c r="I100" s="680"/>
      <c r="J100" s="75"/>
      <c r="K100" s="88"/>
    </row>
    <row r="101" spans="1:11" ht="15.75">
      <c r="A101" s="307"/>
      <c r="B101" s="7">
        <f>5!B39</f>
      </c>
      <c r="C101" s="347">
        <f>IF(3!$D$35="","",5!C39)</f>
      </c>
      <c r="D101" s="347">
        <f>IF(3!$D$35="","",5!D39)</f>
      </c>
      <c r="E101" s="347">
        <f>IF(3!$D$35="","",5!E39)</f>
      </c>
      <c r="F101" s="347">
        <f>IF(3!$D$35="","",5!F39)</f>
      </c>
      <c r="G101" s="347">
        <f>IF(3!$D$35="","",5!G39)</f>
      </c>
      <c r="H101" s="347">
        <f>IF(3!$D$35="","",5!H39)</f>
      </c>
      <c r="I101" s="348">
        <f>IF(3!$D$35="","",5!I39)</f>
      </c>
      <c r="J101" s="190">
        <f>IF(3!$D$35="","",(C101+D101+E101+F101+G101+H101)*I101)</f>
      </c>
      <c r="K101" s="191">
        <f>IF(3!$D$35="","",J101*SUM(3!D36:D38))</f>
      </c>
    </row>
    <row r="102" spans="1:11" ht="15.75">
      <c r="A102" s="307"/>
      <c r="B102" s="7">
        <f>5!B40</f>
      </c>
      <c r="C102" s="347">
        <f>IF(3!$D$35="","",5!C40)</f>
      </c>
      <c r="D102" s="347">
        <f>IF(3!$D$35="","",5!D40)</f>
      </c>
      <c r="E102" s="347">
        <f>IF(3!$D$35="","",5!E40)</f>
      </c>
      <c r="F102" s="347">
        <f>IF(3!$D$35="","",5!F40)</f>
      </c>
      <c r="G102" s="347">
        <f>IF(3!$D$35="","",5!G40)</f>
      </c>
      <c r="H102" s="347">
        <f>IF(3!$D$35="","",5!H40)</f>
      </c>
      <c r="I102" s="348">
        <f>IF(3!$D$35="","",5!I40)</f>
      </c>
      <c r="J102" s="190">
        <f>IF(3!$D$35="","",(C102+D102+E102+F102+G102+H102)*I102)</f>
      </c>
      <c r="K102" s="191">
        <f>IF(3!$D$35="","",J102*SUM(3!D36:D38))</f>
      </c>
    </row>
    <row r="103" spans="1:11" ht="15.75">
      <c r="A103" s="307"/>
      <c r="B103" s="7">
        <f>5!B41</f>
      </c>
      <c r="C103" s="347">
        <f>IF(3!$D$39="","",5!C41)</f>
      </c>
      <c r="D103" s="347">
        <f>IF(3!$D$39="","",5!D41)</f>
      </c>
      <c r="E103" s="347">
        <f>IF(3!$D$39="","",5!E41)</f>
      </c>
      <c r="F103" s="347">
        <f>IF(3!$D$39="","",5!F41)</f>
      </c>
      <c r="G103" s="347">
        <f>IF(3!$D$39="","",5!G41)</f>
      </c>
      <c r="H103" s="347">
        <f>IF(3!$D$39="","",5!H41)</f>
      </c>
      <c r="I103" s="348">
        <f>IF(3!$D$39="","",5!I41)</f>
      </c>
      <c r="J103" s="190">
        <f>IF(3!$D$39="","",(C103+D103+E103+F103+G103+H103)*I103)</f>
      </c>
      <c r="K103" s="191">
        <f>IF(3!$D$39="","",J103*SUM(3!D40:D42))</f>
      </c>
    </row>
    <row r="104" spans="1:11" ht="15.75">
      <c r="A104" s="307"/>
      <c r="B104" s="7">
        <f>5!B42</f>
      </c>
      <c r="C104" s="347">
        <f>IF(3!$D$39="","",5!C42)</f>
      </c>
      <c r="D104" s="347">
        <f>IF(3!$D$39="","",5!D42)</f>
      </c>
      <c r="E104" s="347">
        <f>IF(3!$D$39="","",5!E42)</f>
      </c>
      <c r="F104" s="347">
        <f>IF(3!$D$39="","",5!F42)</f>
      </c>
      <c r="G104" s="347">
        <f>IF(3!$D$39="","",5!G42)</f>
      </c>
      <c r="H104" s="347">
        <f>IF(3!$D$39="","",5!H42)</f>
      </c>
      <c r="I104" s="348">
        <f>IF(3!$D$39="","",5!I42)</f>
      </c>
      <c r="J104" s="190">
        <f>IF(3!$D$39="","",(C104+D104+E104+F104+G104+H104)*I104)</f>
      </c>
      <c r="K104" s="191">
        <f>IF(3!$D$39="","",J104*SUM(3!D40:D42))</f>
      </c>
    </row>
    <row r="105" spans="1:11" ht="15.75">
      <c r="A105" s="307"/>
      <c r="B105" s="7">
        <f>5!B43</f>
      </c>
      <c r="C105" s="347">
        <f>IF(3!$D$43="","",5!C43)</f>
      </c>
      <c r="D105" s="347">
        <f>IF(3!$D$43="","",5!D43)</f>
      </c>
      <c r="E105" s="347">
        <f>IF(3!$D$43="","",5!E43)</f>
      </c>
      <c r="F105" s="347">
        <f>IF(3!$D$43="","",5!F43)</f>
      </c>
      <c r="G105" s="347">
        <f>IF(3!$D$43="","",5!G43)</f>
      </c>
      <c r="H105" s="347">
        <f>IF(3!$D$43="","",5!H43)</f>
      </c>
      <c r="I105" s="348">
        <f>IF(3!$D$43="","",5!I43)</f>
      </c>
      <c r="J105" s="190">
        <f>IF(3!$D$43="","",(C105+D105+E105+F105+G105+H105)*I105)</f>
      </c>
      <c r="K105" s="191">
        <f>IF(3!$D$43="","",J105*SUM(3!D44:D46))</f>
      </c>
    </row>
    <row r="106" spans="1:11" ht="15.75">
      <c r="A106" s="307"/>
      <c r="B106" s="7">
        <f>5!B44</f>
      </c>
      <c r="C106" s="347">
        <f>IF(3!$D$43="","",5!C44)</f>
      </c>
      <c r="D106" s="347">
        <f>IF(3!$D$43="","",5!D44)</f>
      </c>
      <c r="E106" s="347">
        <f>IF(3!$D$43="","",5!E44)</f>
      </c>
      <c r="F106" s="347">
        <f>IF(3!$D$43="","",5!F44)</f>
      </c>
      <c r="G106" s="347">
        <f>IF(3!$D$43="","",5!G44)</f>
      </c>
      <c r="H106" s="347">
        <f>IF(3!$D$43="","",5!H44)</f>
      </c>
      <c r="I106" s="348">
        <f>IF(3!$D$43="","",5!I44)</f>
      </c>
      <c r="J106" s="190">
        <f>IF(3!$D$43="","",(C106+D106+E106+F106+G106+H106)*I106)</f>
      </c>
      <c r="K106" s="191">
        <f>IF(3!$D$43="","",J106*SUM(3!D44:D46))</f>
      </c>
    </row>
    <row r="107" spans="1:11" ht="15.75">
      <c r="A107" s="680" t="s">
        <v>207</v>
      </c>
      <c r="B107" s="680"/>
      <c r="C107" s="680"/>
      <c r="D107" s="680"/>
      <c r="E107" s="680"/>
      <c r="F107" s="680"/>
      <c r="G107" s="680"/>
      <c r="H107" s="680"/>
      <c r="I107" s="680"/>
      <c r="J107" s="75"/>
      <c r="K107" s="88"/>
    </row>
    <row r="108" spans="1:11" ht="15.75">
      <c r="A108" s="307"/>
      <c r="B108" s="7">
        <f>5!B46</f>
      </c>
      <c r="C108" s="347">
        <f>IF(3!$D$35="","",5!C46)</f>
      </c>
      <c r="D108" s="347">
        <f>IF(3!$D$35="","",5!D46)</f>
      </c>
      <c r="E108" s="347">
        <f>IF(3!$D$35="","",5!E46)</f>
      </c>
      <c r="F108" s="347">
        <f>IF(3!$D$35="","",5!F46)</f>
      </c>
      <c r="G108" s="347">
        <f>IF(3!$D$35="","",5!G46)</f>
      </c>
      <c r="H108" s="347">
        <f>IF(3!$D$35="","",5!H46)</f>
      </c>
      <c r="I108" s="348">
        <f>IF(3!$D$35="","",5!I46)</f>
      </c>
      <c r="J108" s="190">
        <f>IF(3!$D$35="","",(C108+D108+E108+F108+G108+H108)*I108)</f>
      </c>
      <c r="K108" s="191">
        <f>IF(3!$D$35="","",J108*SUM(3!D36:D38))</f>
      </c>
    </row>
    <row r="109" spans="1:11" ht="15.75">
      <c r="A109" s="307"/>
      <c r="B109" s="7">
        <f>5!B47</f>
      </c>
      <c r="C109" s="347">
        <f>IF(3!$D$39="","",5!C47)</f>
      </c>
      <c r="D109" s="347">
        <f>IF(3!$D$39="","",5!D47)</f>
      </c>
      <c r="E109" s="347">
        <f>IF(3!$D$39="","",5!E47)</f>
      </c>
      <c r="F109" s="347">
        <f>IF(3!$D$39="","",5!F47)</f>
      </c>
      <c r="G109" s="347">
        <f>IF(3!$D$39="","",5!G47)</f>
      </c>
      <c r="H109" s="347">
        <f>IF(3!$D$39="","",5!H47)</f>
      </c>
      <c r="I109" s="348">
        <f>IF(3!$D$39="","",5!I47)</f>
      </c>
      <c r="J109" s="190">
        <f>IF(3!$D$39="","",(C109+D109+E109+F109+G109+H109)*I109)</f>
      </c>
      <c r="K109" s="191">
        <f>IF(3!$D$39="","",J109*SUM(3!D40:D42))</f>
      </c>
    </row>
    <row r="110" spans="1:11" ht="15.75">
      <c r="A110" s="307"/>
      <c r="B110" s="7">
        <f>5!B48</f>
      </c>
      <c r="C110" s="347">
        <f>IF(3!$D$43="","",5!C48)</f>
      </c>
      <c r="D110" s="347">
        <f>IF(3!$D$43="","",5!D48)</f>
      </c>
      <c r="E110" s="347">
        <f>IF(3!$D$43="","",5!E48)</f>
      </c>
      <c r="F110" s="347">
        <f>IF(3!$D$43="","",5!F48)</f>
      </c>
      <c r="G110" s="347">
        <f>IF(3!$D$43="","",5!G48)</f>
      </c>
      <c r="H110" s="347">
        <f>IF(3!$D$43="","",5!H48)</f>
      </c>
      <c r="I110" s="348">
        <f>IF(3!$D$43="","",5!I48)</f>
      </c>
      <c r="J110" s="190">
        <f>IF(3!$D$43="","",(C110+D110+E110+F110+G110+H110)*I110)</f>
      </c>
      <c r="K110" s="191">
        <f>IF(3!$D$43="","",J110*SUM(3!D44:D46))</f>
      </c>
    </row>
    <row r="111" spans="1:11" s="135" customFormat="1" ht="35.25" customHeight="1">
      <c r="A111" s="456" t="s">
        <v>430</v>
      </c>
      <c r="B111" s="691"/>
      <c r="C111" s="691"/>
      <c r="D111" s="691"/>
      <c r="E111" s="691"/>
      <c r="F111" s="691"/>
      <c r="G111" s="691"/>
      <c r="H111" s="691"/>
      <c r="I111" s="691"/>
      <c r="J111" s="691"/>
      <c r="K111" s="691"/>
    </row>
    <row r="112" ht="15.75">
      <c r="F112" s="215"/>
    </row>
    <row r="113" spans="1:11" ht="15.75">
      <c r="A113" s="690" t="s">
        <v>342</v>
      </c>
      <c r="B113" s="690"/>
      <c r="C113" s="690"/>
      <c r="D113" s="690"/>
      <c r="E113" s="690"/>
      <c r="F113" s="690"/>
      <c r="G113" s="690"/>
      <c r="H113" s="690"/>
      <c r="I113" s="690"/>
      <c r="J113" s="690"/>
      <c r="K113" s="690"/>
    </row>
    <row r="114" spans="1:11" s="23" customFormat="1" ht="15.75">
      <c r="A114" s="438" t="s">
        <v>48</v>
      </c>
      <c r="B114" s="438" t="s">
        <v>343</v>
      </c>
      <c r="C114" s="653" t="s">
        <v>141</v>
      </c>
      <c r="D114" s="653"/>
      <c r="E114" s="653"/>
      <c r="F114" s="653"/>
      <c r="G114" s="434" t="s">
        <v>344</v>
      </c>
      <c r="H114" s="434"/>
      <c r="I114" s="434"/>
      <c r="J114" s="434"/>
      <c r="K114" s="208" t="s">
        <v>345</v>
      </c>
    </row>
    <row r="115" spans="1:11" ht="38.25">
      <c r="A115" s="608"/>
      <c r="B115" s="608"/>
      <c r="C115" s="212" t="s">
        <v>142</v>
      </c>
      <c r="D115" s="212" t="s">
        <v>347</v>
      </c>
      <c r="E115" s="212" t="s">
        <v>143</v>
      </c>
      <c r="F115" s="212" t="s">
        <v>346</v>
      </c>
      <c r="G115" s="212" t="s">
        <v>142</v>
      </c>
      <c r="H115" s="212" t="s">
        <v>347</v>
      </c>
      <c r="I115" s="212" t="s">
        <v>143</v>
      </c>
      <c r="J115" s="212" t="s">
        <v>346</v>
      </c>
      <c r="K115" s="212" t="s">
        <v>431</v>
      </c>
    </row>
    <row r="116" spans="1:11" s="22" customFormat="1" ht="15.75">
      <c r="A116" s="439"/>
      <c r="B116" s="439"/>
      <c r="C116" s="208" t="s">
        <v>335</v>
      </c>
      <c r="D116" s="208" t="s">
        <v>335</v>
      </c>
      <c r="E116" s="208" t="s">
        <v>144</v>
      </c>
      <c r="F116" s="208" t="s">
        <v>134</v>
      </c>
      <c r="G116" s="208" t="s">
        <v>335</v>
      </c>
      <c r="H116" s="208" t="s">
        <v>335</v>
      </c>
      <c r="I116" s="208" t="s">
        <v>144</v>
      </c>
      <c r="J116" s="208" t="s">
        <v>134</v>
      </c>
      <c r="K116" s="208" t="s">
        <v>134</v>
      </c>
    </row>
    <row r="117" spans="1:11" ht="15.75">
      <c r="A117" s="340"/>
      <c r="B117" s="341"/>
      <c r="C117" s="282"/>
      <c r="D117" s="296"/>
      <c r="E117" s="326"/>
      <c r="F117" s="204">
        <f>D117*E117</f>
        <v>0</v>
      </c>
      <c r="G117" s="296"/>
      <c r="H117" s="296"/>
      <c r="I117" s="326"/>
      <c r="J117" s="204">
        <f>H117*I117</f>
        <v>0</v>
      </c>
      <c r="K117" s="191">
        <f>F117-J117</f>
        <v>0</v>
      </c>
    </row>
    <row r="118" spans="1:11" ht="15.75">
      <c r="A118" s="340"/>
      <c r="B118" s="341"/>
      <c r="C118" s="282"/>
      <c r="D118" s="296"/>
      <c r="E118" s="326"/>
      <c r="F118" s="204">
        <f aca="true" t="shared" si="3" ref="F118:F124">D118*E118</f>
        <v>0</v>
      </c>
      <c r="G118" s="296"/>
      <c r="H118" s="296"/>
      <c r="I118" s="326"/>
      <c r="J118" s="204">
        <f aca="true" t="shared" si="4" ref="J118:J123">H118*I118</f>
        <v>0</v>
      </c>
      <c r="K118" s="191">
        <f aca="true" t="shared" si="5" ref="K118:K123">F118-J118</f>
        <v>0</v>
      </c>
    </row>
    <row r="119" spans="1:11" ht="15.75">
      <c r="A119" s="340"/>
      <c r="B119" s="341"/>
      <c r="C119" s="282"/>
      <c r="D119" s="296"/>
      <c r="E119" s="326"/>
      <c r="F119" s="204">
        <f t="shared" si="3"/>
        <v>0</v>
      </c>
      <c r="G119" s="296"/>
      <c r="H119" s="296"/>
      <c r="I119" s="326"/>
      <c r="J119" s="204">
        <f t="shared" si="4"/>
        <v>0</v>
      </c>
      <c r="K119" s="191">
        <f t="shared" si="5"/>
        <v>0</v>
      </c>
    </row>
    <row r="120" spans="1:11" ht="15.75">
      <c r="A120" s="340"/>
      <c r="B120" s="341"/>
      <c r="C120" s="282"/>
      <c r="D120" s="296"/>
      <c r="E120" s="326"/>
      <c r="F120" s="204">
        <f t="shared" si="3"/>
        <v>0</v>
      </c>
      <c r="G120" s="296"/>
      <c r="H120" s="296"/>
      <c r="I120" s="326"/>
      <c r="J120" s="204">
        <f t="shared" si="4"/>
        <v>0</v>
      </c>
      <c r="K120" s="191">
        <f t="shared" si="5"/>
        <v>0</v>
      </c>
    </row>
    <row r="121" spans="1:11" ht="15.75">
      <c r="A121" s="340"/>
      <c r="B121" s="341"/>
      <c r="C121" s="282"/>
      <c r="D121" s="296"/>
      <c r="E121" s="326"/>
      <c r="F121" s="204">
        <f t="shared" si="3"/>
        <v>0</v>
      </c>
      <c r="G121" s="296"/>
      <c r="H121" s="296"/>
      <c r="I121" s="326"/>
      <c r="J121" s="204">
        <f t="shared" si="4"/>
        <v>0</v>
      </c>
      <c r="K121" s="191">
        <f t="shared" si="5"/>
        <v>0</v>
      </c>
    </row>
    <row r="122" spans="1:11" ht="15.75">
      <c r="A122" s="340"/>
      <c r="B122" s="341"/>
      <c r="C122" s="282"/>
      <c r="D122" s="296"/>
      <c r="E122" s="326"/>
      <c r="F122" s="204">
        <f t="shared" si="3"/>
        <v>0</v>
      </c>
      <c r="G122" s="296"/>
      <c r="H122" s="296"/>
      <c r="I122" s="326"/>
      <c r="J122" s="204">
        <f t="shared" si="4"/>
        <v>0</v>
      </c>
      <c r="K122" s="191">
        <f t="shared" si="5"/>
        <v>0</v>
      </c>
    </row>
    <row r="123" spans="1:11" ht="15.75">
      <c r="A123" s="342"/>
      <c r="B123" s="343"/>
      <c r="C123" s="344"/>
      <c r="D123" s="345"/>
      <c r="E123" s="346"/>
      <c r="F123" s="204">
        <f t="shared" si="3"/>
        <v>0</v>
      </c>
      <c r="G123" s="345"/>
      <c r="H123" s="345"/>
      <c r="I123" s="346"/>
      <c r="J123" s="204">
        <f t="shared" si="4"/>
        <v>0</v>
      </c>
      <c r="K123" s="191">
        <f t="shared" si="5"/>
        <v>0</v>
      </c>
    </row>
    <row r="124" spans="1:11" ht="15.75">
      <c r="A124" s="342"/>
      <c r="B124" s="343"/>
      <c r="C124" s="344"/>
      <c r="D124" s="345"/>
      <c r="E124" s="346"/>
      <c r="F124" s="204">
        <f t="shared" si="3"/>
        <v>0</v>
      </c>
      <c r="G124" s="345"/>
      <c r="H124" s="345"/>
      <c r="I124" s="346"/>
      <c r="J124" s="204">
        <f>H124*I124</f>
        <v>0</v>
      </c>
      <c r="K124" s="191">
        <f>F124-J124</f>
        <v>0</v>
      </c>
    </row>
    <row r="125" spans="1:11" ht="15.75">
      <c r="A125" s="693" t="s">
        <v>272</v>
      </c>
      <c r="B125" s="694"/>
      <c r="C125" s="694"/>
      <c r="D125" s="694"/>
      <c r="E125" s="694"/>
      <c r="F125" s="694"/>
      <c r="G125" s="694"/>
      <c r="H125" s="694"/>
      <c r="I125" s="695"/>
      <c r="J125" s="205">
        <f>SUM(J117:J124)</f>
        <v>0</v>
      </c>
      <c r="K125" s="205">
        <f>SUM(K117:K124)</f>
        <v>0</v>
      </c>
    </row>
    <row r="126" spans="1:11" ht="15.75">
      <c r="A126" s="692" t="s">
        <v>352</v>
      </c>
      <c r="B126" s="692"/>
      <c r="C126" s="692"/>
      <c r="D126" s="692"/>
      <c r="E126" s="692"/>
      <c r="F126" s="692"/>
      <c r="G126" s="692"/>
      <c r="H126" s="692"/>
      <c r="I126" s="692"/>
      <c r="J126" s="692"/>
      <c r="K126" s="692"/>
    </row>
    <row r="127" spans="1:11" ht="15.75">
      <c r="A127" s="3"/>
      <c r="B127" s="1"/>
      <c r="C127" s="1"/>
      <c r="D127" s="1"/>
      <c r="E127" s="1"/>
      <c r="F127" s="1"/>
      <c r="G127" s="1"/>
      <c r="H127" s="1"/>
      <c r="I127" s="1"/>
      <c r="J127" s="1"/>
      <c r="K127" s="255"/>
    </row>
  </sheetData>
  <sheetProtection/>
  <mergeCells count="238">
    <mergeCell ref="G38:H38"/>
    <mergeCell ref="I38:J38"/>
    <mergeCell ref="I15:J15"/>
    <mergeCell ref="G16:H16"/>
    <mergeCell ref="I16:J16"/>
    <mergeCell ref="G17:H17"/>
    <mergeCell ref="A113:K113"/>
    <mergeCell ref="F26:H26"/>
    <mergeCell ref="I17:J17"/>
    <mergeCell ref="G18:H18"/>
    <mergeCell ref="G37:H37"/>
    <mergeCell ref="I37:J37"/>
    <mergeCell ref="I41:J41"/>
    <mergeCell ref="A111:K111"/>
    <mergeCell ref="A126:K126"/>
    <mergeCell ref="B72:C73"/>
    <mergeCell ref="B75:C75"/>
    <mergeCell ref="B76:C76"/>
    <mergeCell ref="B80:C80"/>
    <mergeCell ref="B82:C82"/>
    <mergeCell ref="B83:C83"/>
    <mergeCell ref="A125:I125"/>
    <mergeCell ref="I39:J39"/>
    <mergeCell ref="I40:J40"/>
    <mergeCell ref="A46:J46"/>
    <mergeCell ref="F43:H43"/>
    <mergeCell ref="F45:H45"/>
    <mergeCell ref="I43:J43"/>
    <mergeCell ref="I45:J45"/>
    <mergeCell ref="A41:A42"/>
    <mergeCell ref="F41:H41"/>
    <mergeCell ref="F42:H42"/>
    <mergeCell ref="H67:J67"/>
    <mergeCell ref="A3:K3"/>
    <mergeCell ref="A85:K85"/>
    <mergeCell ref="A6:K6"/>
    <mergeCell ref="I18:J18"/>
    <mergeCell ref="G20:H20"/>
    <mergeCell ref="I20:J20"/>
    <mergeCell ref="G19:H19"/>
    <mergeCell ref="I19:J19"/>
    <mergeCell ref="G34:H34"/>
    <mergeCell ref="G40:H40"/>
    <mergeCell ref="I31:J31"/>
    <mergeCell ref="I32:J32"/>
    <mergeCell ref="G33:H33"/>
    <mergeCell ref="I33:J33"/>
    <mergeCell ref="H66:J66"/>
    <mergeCell ref="I34:J34"/>
    <mergeCell ref="G35:H35"/>
    <mergeCell ref="I35:J35"/>
    <mergeCell ref="G39:H39"/>
    <mergeCell ref="I26:J26"/>
    <mergeCell ref="A27:J27"/>
    <mergeCell ref="I29:J29"/>
    <mergeCell ref="I30:J30"/>
    <mergeCell ref="G31:H31"/>
    <mergeCell ref="G32:H32"/>
    <mergeCell ref="A68:K68"/>
    <mergeCell ref="A60:A61"/>
    <mergeCell ref="G50:H50"/>
    <mergeCell ref="A48:A49"/>
    <mergeCell ref="A22:A23"/>
    <mergeCell ref="G36:H36"/>
    <mergeCell ref="I36:J36"/>
    <mergeCell ref="G56:H56"/>
    <mergeCell ref="I56:J56"/>
    <mergeCell ref="I42:J42"/>
    <mergeCell ref="I25:J25"/>
    <mergeCell ref="I24:J24"/>
    <mergeCell ref="A10:A11"/>
    <mergeCell ref="B10:B11"/>
    <mergeCell ref="C10:D11"/>
    <mergeCell ref="C12:D12"/>
    <mergeCell ref="C13:D13"/>
    <mergeCell ref="C14:D14"/>
    <mergeCell ref="G14:H14"/>
    <mergeCell ref="I14:J14"/>
    <mergeCell ref="G13:H13"/>
    <mergeCell ref="G21:H21"/>
    <mergeCell ref="F22:H22"/>
    <mergeCell ref="F23:H23"/>
    <mergeCell ref="F24:H24"/>
    <mergeCell ref="F25:H25"/>
    <mergeCell ref="G15:H15"/>
    <mergeCell ref="A8:K8"/>
    <mergeCell ref="A4:K4"/>
    <mergeCell ref="A9:K9"/>
    <mergeCell ref="A28:K28"/>
    <mergeCell ref="A29:A30"/>
    <mergeCell ref="G29:H29"/>
    <mergeCell ref="G30:H30"/>
    <mergeCell ref="G10:H10"/>
    <mergeCell ref="G11:H11"/>
    <mergeCell ref="G12:H12"/>
    <mergeCell ref="G51:H51"/>
    <mergeCell ref="G59:H59"/>
    <mergeCell ref="A47:K47"/>
    <mergeCell ref="G48:H48"/>
    <mergeCell ref="G49:H49"/>
    <mergeCell ref="G52:H52"/>
    <mergeCell ref="I52:J52"/>
    <mergeCell ref="G53:H53"/>
    <mergeCell ref="I53:J53"/>
    <mergeCell ref="B48:B49"/>
    <mergeCell ref="F62:H62"/>
    <mergeCell ref="F64:H64"/>
    <mergeCell ref="I62:J62"/>
    <mergeCell ref="I64:J64"/>
    <mergeCell ref="C55:D55"/>
    <mergeCell ref="C56:D56"/>
    <mergeCell ref="C57:D57"/>
    <mergeCell ref="C58:D58"/>
    <mergeCell ref="C59:D59"/>
    <mergeCell ref="I60:J60"/>
    <mergeCell ref="B60:B61"/>
    <mergeCell ref="C60:D61"/>
    <mergeCell ref="G54:H54"/>
    <mergeCell ref="I54:J54"/>
    <mergeCell ref="G55:H55"/>
    <mergeCell ref="I55:J55"/>
    <mergeCell ref="A97:A99"/>
    <mergeCell ref="H84:I84"/>
    <mergeCell ref="A88:A89"/>
    <mergeCell ref="B88:B89"/>
    <mergeCell ref="H80:I80"/>
    <mergeCell ref="H82:I82"/>
    <mergeCell ref="E88:F88"/>
    <mergeCell ref="E89:F89"/>
    <mergeCell ref="H83:I83"/>
    <mergeCell ref="B84:C84"/>
    <mergeCell ref="I49:J49"/>
    <mergeCell ref="I50:J50"/>
    <mergeCell ref="I51:J51"/>
    <mergeCell ref="I59:J59"/>
    <mergeCell ref="E90:F90"/>
    <mergeCell ref="E94:F94"/>
    <mergeCell ref="A81:K81"/>
    <mergeCell ref="C62:D62"/>
    <mergeCell ref="C63:D63"/>
    <mergeCell ref="C64:D64"/>
    <mergeCell ref="I23:J23"/>
    <mergeCell ref="B114:B116"/>
    <mergeCell ref="C114:F114"/>
    <mergeCell ref="G114:J114"/>
    <mergeCell ref="H97:H98"/>
    <mergeCell ref="I97:I98"/>
    <mergeCell ref="J97:K98"/>
    <mergeCell ref="A100:I100"/>
    <mergeCell ref="A107:I107"/>
    <mergeCell ref="I48:J48"/>
    <mergeCell ref="E93:F93"/>
    <mergeCell ref="G93:H93"/>
    <mergeCell ref="J93:K93"/>
    <mergeCell ref="A114:A116"/>
    <mergeCell ref="I10:J10"/>
    <mergeCell ref="I11:J11"/>
    <mergeCell ref="I12:J12"/>
    <mergeCell ref="I13:J13"/>
    <mergeCell ref="I21:J21"/>
    <mergeCell ref="I22:J22"/>
    <mergeCell ref="E91:F91"/>
    <mergeCell ref="G91:H91"/>
    <mergeCell ref="J91:K91"/>
    <mergeCell ref="E92:F92"/>
    <mergeCell ref="G92:H92"/>
    <mergeCell ref="J92:K92"/>
    <mergeCell ref="J90:K90"/>
    <mergeCell ref="J94:K94"/>
    <mergeCell ref="G88:H88"/>
    <mergeCell ref="G89:H89"/>
    <mergeCell ref="G90:H90"/>
    <mergeCell ref="G94:H94"/>
    <mergeCell ref="A66:G67"/>
    <mergeCell ref="A65:J65"/>
    <mergeCell ref="F60:H60"/>
    <mergeCell ref="F61:H61"/>
    <mergeCell ref="I61:J61"/>
    <mergeCell ref="B97:B99"/>
    <mergeCell ref="C97:G97"/>
    <mergeCell ref="A96:K96"/>
    <mergeCell ref="J88:K88"/>
    <mergeCell ref="J89:K89"/>
    <mergeCell ref="H79:I79"/>
    <mergeCell ref="H72:I72"/>
    <mergeCell ref="H73:I73"/>
    <mergeCell ref="A74:K74"/>
    <mergeCell ref="H75:I75"/>
    <mergeCell ref="H76:I76"/>
    <mergeCell ref="B77:C77"/>
    <mergeCell ref="B78:C78"/>
    <mergeCell ref="B79:C79"/>
    <mergeCell ref="A72:A73"/>
    <mergeCell ref="F44:H44"/>
    <mergeCell ref="I44:J44"/>
    <mergeCell ref="F63:H63"/>
    <mergeCell ref="I63:J63"/>
    <mergeCell ref="H77:I77"/>
    <mergeCell ref="H78:I78"/>
    <mergeCell ref="G57:H57"/>
    <mergeCell ref="I57:J57"/>
    <mergeCell ref="G58:H58"/>
    <mergeCell ref="I58:J58"/>
    <mergeCell ref="C52:D52"/>
    <mergeCell ref="C53:D53"/>
    <mergeCell ref="C54:D54"/>
    <mergeCell ref="C45:D45"/>
    <mergeCell ref="C19:D19"/>
    <mergeCell ref="C20:D20"/>
    <mergeCell ref="C21:D21"/>
    <mergeCell ref="C31:D31"/>
    <mergeCell ref="C32:D32"/>
    <mergeCell ref="C33:D33"/>
    <mergeCell ref="C15:D15"/>
    <mergeCell ref="C16:D16"/>
    <mergeCell ref="C17:D17"/>
    <mergeCell ref="C18:D18"/>
    <mergeCell ref="C50:D50"/>
    <mergeCell ref="C51:D51"/>
    <mergeCell ref="C34:D34"/>
    <mergeCell ref="C35:D35"/>
    <mergeCell ref="C36:D36"/>
    <mergeCell ref="C48:D49"/>
    <mergeCell ref="C43:D43"/>
    <mergeCell ref="C44:D44"/>
    <mergeCell ref="B41:B42"/>
    <mergeCell ref="C41:D42"/>
    <mergeCell ref="C37:D37"/>
    <mergeCell ref="C38:D38"/>
    <mergeCell ref="C39:D39"/>
    <mergeCell ref="C40:D40"/>
    <mergeCell ref="B22:B23"/>
    <mergeCell ref="C22:D23"/>
    <mergeCell ref="B29:B30"/>
    <mergeCell ref="C29:D30"/>
    <mergeCell ref="C24:D24"/>
    <mergeCell ref="C25:D25"/>
    <mergeCell ref="C26:D26"/>
  </mergeCells>
  <conditionalFormatting sqref="A3:K9 A27:K28 A11 A10:C10 A12:C12 E10:K12 I13:K21 I31:K40 K50:K59 E29:K30 A13:A26 A46:K47 A29:A45 A65:K126 A48:A64 E48:K49 E22:K26 E41:K45 E60:K64">
    <cfRule type="expression" priority="30" dxfId="0">
      <formula>$M$2=0</formula>
    </cfRule>
  </conditionalFormatting>
  <conditionalFormatting sqref="A6:K9 A27:K28 A11 A10:C10 A12:C12 E10:K12 I13:K21 I31:K40 K50:K59 E29:K30 A13:A26 A46:K47 A29:A45 A65:K111 A48:A64 E48:K49 E22:K26 E41:K45 E60:K64">
    <cfRule type="expression" priority="29" dxfId="59">
      <formula>$M$1=1</formula>
    </cfRule>
  </conditionalFormatting>
  <conditionalFormatting sqref="B13:C21 E13:H21">
    <cfRule type="expression" priority="28" dxfId="0">
      <formula>$M$2=0</formula>
    </cfRule>
  </conditionalFormatting>
  <conditionalFormatting sqref="B13:C21 E13:H21">
    <cfRule type="expression" priority="27" dxfId="59">
      <formula>$M$1=1</formula>
    </cfRule>
  </conditionalFormatting>
  <conditionalFormatting sqref="B31:C40 E31:H40">
    <cfRule type="expression" priority="26" dxfId="0">
      <formula>$M$2=0</formula>
    </cfRule>
  </conditionalFormatting>
  <conditionalFormatting sqref="B31:C40 E31:H40">
    <cfRule type="expression" priority="25" dxfId="59">
      <formula>$M$1=1</formula>
    </cfRule>
  </conditionalFormatting>
  <conditionalFormatting sqref="B22:C22">
    <cfRule type="expression" priority="22" dxfId="0">
      <formula>$M$2=0</formula>
    </cfRule>
  </conditionalFormatting>
  <conditionalFormatting sqref="B22:C22">
    <cfRule type="expression" priority="21" dxfId="59">
      <formula>$M$1=1</formula>
    </cfRule>
  </conditionalFormatting>
  <conditionalFormatting sqref="B29:C29">
    <cfRule type="expression" priority="20" dxfId="0">
      <formula>$M$2=0</formula>
    </cfRule>
  </conditionalFormatting>
  <conditionalFormatting sqref="B29:C29">
    <cfRule type="expression" priority="19" dxfId="59">
      <formula>$M$1=1</formula>
    </cfRule>
  </conditionalFormatting>
  <conditionalFormatting sqref="B24:C26">
    <cfRule type="expression" priority="18" dxfId="0">
      <formula>$M$2=0</formula>
    </cfRule>
  </conditionalFormatting>
  <conditionalFormatting sqref="B24:C26">
    <cfRule type="expression" priority="17" dxfId="59">
      <formula>$M$1=1</formula>
    </cfRule>
  </conditionalFormatting>
  <conditionalFormatting sqref="B43:C45">
    <cfRule type="expression" priority="16" dxfId="0">
      <formula>$M$2=0</formula>
    </cfRule>
  </conditionalFormatting>
  <conditionalFormatting sqref="B43:C45">
    <cfRule type="expression" priority="15" dxfId="59">
      <formula>$M$1=1</formula>
    </cfRule>
  </conditionalFormatting>
  <conditionalFormatting sqref="B48:C48">
    <cfRule type="expression" priority="7" dxfId="59">
      <formula>$M$1=1</formula>
    </cfRule>
  </conditionalFormatting>
  <conditionalFormatting sqref="B41:C41">
    <cfRule type="expression" priority="12" dxfId="0">
      <formula>$M$2=0</formula>
    </cfRule>
  </conditionalFormatting>
  <conditionalFormatting sqref="B41:C41">
    <cfRule type="expression" priority="11" dxfId="59">
      <formula>$M$1=1</formula>
    </cfRule>
  </conditionalFormatting>
  <conditionalFormatting sqref="B60:C60">
    <cfRule type="expression" priority="10" dxfId="0">
      <formula>$M$2=0</formula>
    </cfRule>
  </conditionalFormatting>
  <conditionalFormatting sqref="B60:C60">
    <cfRule type="expression" priority="9" dxfId="59">
      <formula>$M$1=1</formula>
    </cfRule>
  </conditionalFormatting>
  <conditionalFormatting sqref="B48:C48">
    <cfRule type="expression" priority="8" dxfId="0">
      <formula>$M$2=0</formula>
    </cfRule>
  </conditionalFormatting>
  <conditionalFormatting sqref="I50:J59">
    <cfRule type="expression" priority="6" dxfId="0">
      <formula>$M$2=0</formula>
    </cfRule>
  </conditionalFormatting>
  <conditionalFormatting sqref="I50:J59">
    <cfRule type="expression" priority="5" dxfId="59">
      <formula>$M$1=1</formula>
    </cfRule>
  </conditionalFormatting>
  <conditionalFormatting sqref="B50:C59 E50:H59">
    <cfRule type="expression" priority="4" dxfId="0">
      <formula>$M$2=0</formula>
    </cfRule>
  </conditionalFormatting>
  <conditionalFormatting sqref="B50:C59 E50:H59">
    <cfRule type="expression" priority="3" dxfId="59">
      <formula>$M$1=1</formula>
    </cfRule>
  </conditionalFormatting>
  <conditionalFormatting sqref="B62:C64">
    <cfRule type="expression" priority="2" dxfId="0">
      <formula>$M$2=0</formula>
    </cfRule>
  </conditionalFormatting>
  <conditionalFormatting sqref="B62:C64">
    <cfRule type="expression" priority="1" dxfId="59">
      <formula>$M$1=1</formula>
    </cfRule>
  </conditionalFormatting>
  <dataValidations count="1">
    <dataValidation type="list" allowBlank="1" showInputMessage="1" showErrorMessage="1" sqref="H75:I80 H82:I84">
      <formula1>"Mehāniskā,Dabiskā"</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89" r:id="rId1"/>
  <headerFooter>
    <evenFooter>&amp;C&amp;"Times New Roman,Regular"&amp;12 14</evenFooter>
    <firstFooter>&amp;C&amp;"Times New Roman,Regular"&amp;12 13</firstFooter>
  </headerFooter>
  <rowBreaks count="3" manualBreakCount="3">
    <brk id="69" max="10" man="1"/>
    <brk id="95" max="10" man="1"/>
    <brk id="112" max="10" man="1"/>
  </rowBreaks>
  <colBreaks count="1" manualBreakCount="1">
    <brk id="14" max="65535" man="1"/>
  </colBreaks>
  <ignoredErrors>
    <ignoredError sqref="K67 E75:F80 E82:F84 J12 J31" unlockedFormula="1"/>
  </ignoredErrors>
</worksheet>
</file>

<file path=xl/worksheets/sheet12.xml><?xml version="1.0" encoding="utf-8"?>
<worksheet xmlns="http://schemas.openxmlformats.org/spreadsheetml/2006/main" xmlns:r="http://schemas.openxmlformats.org/officeDocument/2006/relationships">
  <dimension ref="A1:S14"/>
  <sheetViews>
    <sheetView view="pageBreakPreview" zoomScale="115" zoomScaleSheetLayoutView="115" zoomScalePageLayoutView="0" workbookViewId="0" topLeftCell="A13">
      <selection activeCell="B4" sqref="B4"/>
    </sheetView>
  </sheetViews>
  <sheetFormatPr defaultColWidth="9.140625" defaultRowHeight="15"/>
  <cols>
    <col min="1" max="1" width="9.140625" style="52" customWidth="1"/>
    <col min="2" max="2" width="70.28125" style="52" customWidth="1"/>
    <col min="3" max="3" width="13.7109375" style="52" customWidth="1"/>
    <col min="4" max="4" width="14.8515625" style="52" customWidth="1"/>
    <col min="5" max="5" width="15.57421875" style="52" customWidth="1"/>
    <col min="6" max="16384" width="9.140625" style="52" customWidth="1"/>
  </cols>
  <sheetData>
    <row r="1" spans="2:6" ht="66">
      <c r="B1" s="384"/>
      <c r="C1" s="386" t="s">
        <v>652</v>
      </c>
      <c r="D1" s="386" t="s">
        <v>653</v>
      </c>
      <c r="E1" s="386" t="s">
        <v>654</v>
      </c>
      <c r="F1" s="386" t="s">
        <v>656</v>
      </c>
    </row>
    <row r="2" spans="1:6" ht="15.75">
      <c r="A2" s="206"/>
      <c r="B2" s="384" t="s">
        <v>648</v>
      </c>
      <c r="C2" s="385">
        <f>8!F7-8!C7+8!F8-8!C8</f>
        <v>0</v>
      </c>
      <c r="D2" s="387">
        <f>IF(E2&gt;0,E2/C2,"")</f>
      </c>
      <c r="E2" s="385">
        <f>8!I7+8!I8</f>
        <v>0</v>
      </c>
      <c r="F2" s="385" t="e">
        <f>8!G7</f>
        <v>#DIV/0!</v>
      </c>
    </row>
    <row r="3" spans="2:5" ht="15.75">
      <c r="B3" s="384" t="s">
        <v>649</v>
      </c>
      <c r="C3" s="385">
        <f>8!F9-8!C9+8!F10-8!C10+8!F11-8!C11</f>
        <v>0</v>
      </c>
      <c r="D3" s="387">
        <f>IF(E3&gt;0,E3/C3,"")</f>
      </c>
      <c r="E3" s="385">
        <f>8!I9+8!I10+8!I11</f>
        <v>0</v>
      </c>
    </row>
    <row r="4" spans="2:5" ht="15.75">
      <c r="B4" s="384" t="s">
        <v>650</v>
      </c>
      <c r="C4" s="385">
        <f>8!F12-8!C12+8!F13-8!C13</f>
        <v>0</v>
      </c>
      <c r="D4" s="387">
        <f>IF(E4&gt;0,E4/C4,"")</f>
      </c>
      <c r="E4" s="385">
        <f>8!I12+8!I13</f>
        <v>0</v>
      </c>
    </row>
    <row r="5" spans="2:5" ht="15.75">
      <c r="B5" s="384" t="s">
        <v>651</v>
      </c>
      <c r="C5" s="385">
        <f>8!F16</f>
        <v>0</v>
      </c>
      <c r="D5" s="387">
        <f>IF(E5&gt;0,E5/C5,"")</f>
      </c>
      <c r="E5" s="385">
        <f>8!I16</f>
        <v>0</v>
      </c>
    </row>
    <row r="8" spans="1:19" s="353" customFormat="1" ht="15" customHeight="1">
      <c r="A8" s="355">
        <f>IF(8!F14&lt;&gt;0,8!F14/(3!E10),0)</f>
        <v>0</v>
      </c>
      <c r="B8" s="359" t="s">
        <v>655</v>
      </c>
      <c r="C8" s="52"/>
      <c r="D8" s="52"/>
      <c r="E8" s="52"/>
      <c r="F8" s="52"/>
      <c r="G8" s="52"/>
      <c r="H8" s="351"/>
      <c r="I8" s="52"/>
      <c r="J8" s="52"/>
      <c r="K8" s="52"/>
      <c r="L8" s="52"/>
      <c r="M8" s="52"/>
      <c r="N8" s="52"/>
      <c r="O8" s="52"/>
      <c r="P8" s="52"/>
      <c r="Q8" s="52"/>
      <c r="R8" s="352"/>
      <c r="S8" s="352"/>
    </row>
    <row r="9" spans="1:19" s="353" customFormat="1" ht="15" customHeight="1">
      <c r="A9" s="355">
        <f>IF(A8&gt;410,410,A8)</f>
        <v>0</v>
      </c>
      <c r="B9" s="356"/>
      <c r="C9" s="52"/>
      <c r="D9" s="52"/>
      <c r="E9" s="52"/>
      <c r="F9" s="52"/>
      <c r="G9" s="52"/>
      <c r="H9" s="351"/>
      <c r="I9" s="52"/>
      <c r="J9" s="52"/>
      <c r="K9" s="52"/>
      <c r="L9" s="52"/>
      <c r="M9" s="52"/>
      <c r="N9" s="52"/>
      <c r="O9" s="52"/>
      <c r="P9" s="52"/>
      <c r="Q9" s="52"/>
      <c r="R9" s="352"/>
      <c r="S9" s="352"/>
    </row>
    <row r="10" spans="1:19" s="353" customFormat="1" ht="15.75" customHeight="1">
      <c r="A10" s="52"/>
      <c r="B10" s="357"/>
      <c r="C10" s="52"/>
      <c r="D10" s="52"/>
      <c r="E10" s="52"/>
      <c r="F10" s="52"/>
      <c r="G10" s="52"/>
      <c r="H10" s="351"/>
      <c r="I10" s="52"/>
      <c r="J10" s="52"/>
      <c r="K10" s="52"/>
      <c r="L10" s="52"/>
      <c r="M10" s="52"/>
      <c r="N10" s="52"/>
      <c r="O10" s="52"/>
      <c r="P10" s="52"/>
      <c r="Q10" s="52"/>
      <c r="R10" s="352"/>
      <c r="S10" s="352"/>
    </row>
    <row r="11" spans="1:19" s="353" customFormat="1" ht="15.75" customHeight="1">
      <c r="A11" s="52"/>
      <c r="B11" s="357"/>
      <c r="C11" s="52"/>
      <c r="D11" s="52"/>
      <c r="E11" s="52"/>
      <c r="F11" s="52"/>
      <c r="G11" s="52"/>
      <c r="H11" s="351"/>
      <c r="I11" s="52"/>
      <c r="J11" s="52"/>
      <c r="K11" s="52"/>
      <c r="L11" s="52"/>
      <c r="M11" s="52"/>
      <c r="N11" s="52"/>
      <c r="O11" s="52"/>
      <c r="P11" s="52"/>
      <c r="Q11" s="52"/>
      <c r="R11" s="352"/>
      <c r="S11" s="352"/>
    </row>
    <row r="12" spans="1:19" s="353" customFormat="1" ht="15" customHeight="1">
      <c r="A12" s="52"/>
      <c r="B12" s="357"/>
      <c r="C12" s="52"/>
      <c r="D12" s="52"/>
      <c r="E12" s="52"/>
      <c r="F12" s="52"/>
      <c r="G12" s="52"/>
      <c r="H12" s="351"/>
      <c r="I12" s="52"/>
      <c r="J12" s="52"/>
      <c r="K12" s="52"/>
      <c r="L12" s="52"/>
      <c r="M12" s="52"/>
      <c r="N12" s="52"/>
      <c r="O12" s="52"/>
      <c r="P12" s="52"/>
      <c r="Q12" s="52"/>
      <c r="R12" s="352"/>
      <c r="S12" s="352"/>
    </row>
    <row r="13" spans="1:19" s="353" customFormat="1" ht="14.25" customHeight="1">
      <c r="A13" s="52"/>
      <c r="B13" s="357"/>
      <c r="C13" s="52"/>
      <c r="D13" s="52"/>
      <c r="E13" s="52"/>
      <c r="F13" s="52"/>
      <c r="G13" s="52"/>
      <c r="H13" s="351"/>
      <c r="I13" s="52"/>
      <c r="J13" s="52"/>
      <c r="K13" s="52"/>
      <c r="L13" s="52"/>
      <c r="M13" s="52"/>
      <c r="N13" s="52"/>
      <c r="O13" s="52"/>
      <c r="P13" s="52"/>
      <c r="Q13" s="52"/>
      <c r="R13" s="352"/>
      <c r="S13" s="352"/>
    </row>
    <row r="14" spans="1:19" s="353" customFormat="1" ht="15.75">
      <c r="A14" s="52"/>
      <c r="B14" s="358"/>
      <c r="C14" s="52"/>
      <c r="D14" s="52"/>
      <c r="E14" s="52"/>
      <c r="F14" s="52"/>
      <c r="G14" s="52"/>
      <c r="J14" s="52"/>
      <c r="K14" s="52"/>
      <c r="L14" s="52"/>
      <c r="M14" s="52"/>
      <c r="N14" s="354"/>
      <c r="O14" s="352"/>
      <c r="P14" s="352"/>
      <c r="Q14" s="352"/>
      <c r="R14" s="352"/>
      <c r="S14" s="352"/>
    </row>
  </sheetData>
  <sheetProtection/>
  <printOptions/>
  <pageMargins left="0.7" right="0.7" top="0.75" bottom="0.75" header="0.3" footer="0.3"/>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dimension ref="A1:K34"/>
  <sheetViews>
    <sheetView view="pageBreakPreview" zoomScale="115" zoomScaleNormal="80" zoomScaleSheetLayoutView="115" zoomScalePageLayoutView="0" workbookViewId="0" topLeftCell="A34">
      <selection activeCell="J21" sqref="J21"/>
    </sheetView>
  </sheetViews>
  <sheetFormatPr defaultColWidth="9.140625" defaultRowHeight="15"/>
  <cols>
    <col min="1" max="1" width="3.7109375" style="1" customWidth="1"/>
    <col min="2" max="2" width="9.140625" style="1" customWidth="1"/>
    <col min="3" max="3" width="11.8515625" style="1" customWidth="1"/>
    <col min="4" max="4" width="10.140625" style="1" bestFit="1" customWidth="1"/>
    <col min="5" max="5" width="9.140625" style="1" customWidth="1"/>
    <col min="6" max="6" width="10.7109375" style="1" customWidth="1"/>
    <col min="7" max="7" width="11.8515625" style="1" customWidth="1"/>
    <col min="8" max="8" width="12.421875" style="1" customWidth="1"/>
    <col min="9" max="9" width="3.7109375" style="1" customWidth="1"/>
    <col min="10" max="14" width="9.140625" style="1" customWidth="1"/>
    <col min="15" max="15" width="3.28125" style="1" customWidth="1"/>
    <col min="16" max="16" width="9.140625" style="1" customWidth="1"/>
    <col min="17" max="16384" width="9.140625" style="1" customWidth="1"/>
  </cols>
  <sheetData>
    <row r="1" spans="9:11" s="117" customFormat="1" ht="12.75">
      <c r="I1" s="116" t="s">
        <v>0</v>
      </c>
      <c r="K1" s="120">
        <f>SATURS!$C$3</f>
        <v>0</v>
      </c>
    </row>
    <row r="2" spans="9:11" s="117" customFormat="1" ht="12.75">
      <c r="I2" s="116" t="s">
        <v>1</v>
      </c>
      <c r="K2" s="117">
        <f>SATURS!$C$5</f>
        <v>1</v>
      </c>
    </row>
    <row r="3" s="117" customFormat="1" ht="12.75">
      <c r="I3" s="116" t="s">
        <v>2</v>
      </c>
    </row>
    <row r="4" s="117" customFormat="1" ht="12.75">
      <c r="I4" s="116" t="s">
        <v>3</v>
      </c>
    </row>
    <row r="5" spans="5:8" ht="15.75" customHeight="1">
      <c r="E5" s="3"/>
      <c r="H5" s="2"/>
    </row>
    <row r="6" spans="5:8" ht="15.75" customHeight="1">
      <c r="E6" s="3"/>
      <c r="H6" s="2"/>
    </row>
    <row r="7" spans="5:8" ht="15.75" customHeight="1">
      <c r="E7" s="3"/>
      <c r="H7" s="2"/>
    </row>
    <row r="8" spans="5:8" ht="15.75" customHeight="1">
      <c r="E8" s="3"/>
      <c r="H8" s="2"/>
    </row>
    <row r="9" ht="15.75" customHeight="1">
      <c r="E9" s="3"/>
    </row>
    <row r="10" ht="15.75" customHeight="1">
      <c r="E10" s="3"/>
    </row>
    <row r="11" ht="15.75" customHeight="1">
      <c r="E11" s="3"/>
    </row>
    <row r="12" spans="1:9" ht="18.75">
      <c r="A12" s="405" t="s">
        <v>177</v>
      </c>
      <c r="B12" s="405"/>
      <c r="C12" s="405"/>
      <c r="D12" s="405"/>
      <c r="E12" s="405"/>
      <c r="F12" s="405"/>
      <c r="G12" s="405"/>
      <c r="H12" s="405"/>
      <c r="I12" s="405"/>
    </row>
    <row r="14" spans="3:7" ht="18.75">
      <c r="C14" s="35"/>
      <c r="D14" s="25"/>
      <c r="E14" s="272"/>
      <c r="F14" s="6"/>
      <c r="G14" s="6"/>
    </row>
    <row r="15" ht="15">
      <c r="E15" s="26" t="s">
        <v>14</v>
      </c>
    </row>
    <row r="16" spans="3:4" ht="18.75">
      <c r="C16" s="2" t="s">
        <v>5</v>
      </c>
      <c r="D16" s="89">
        <f>1!E3</f>
        <v>0</v>
      </c>
    </row>
    <row r="17" ht="15.75">
      <c r="C17" s="5"/>
    </row>
    <row r="18" spans="1:9" ht="15.75">
      <c r="A18" s="260"/>
      <c r="B18" s="261"/>
      <c r="C18" s="262"/>
      <c r="D18" s="261"/>
      <c r="E18" s="261"/>
      <c r="F18" s="261"/>
      <c r="G18" s="261"/>
      <c r="H18" s="261"/>
      <c r="I18" s="263"/>
    </row>
    <row r="19" spans="1:9" ht="18.75">
      <c r="A19" s="264"/>
      <c r="B19" s="265"/>
      <c r="C19" s="266"/>
      <c r="D19" s="265"/>
      <c r="E19" s="265"/>
      <c r="F19" s="265"/>
      <c r="G19" s="265"/>
      <c r="H19" s="265"/>
      <c r="I19" s="267"/>
    </row>
    <row r="20" spans="1:9" ht="18.75">
      <c r="A20" s="264"/>
      <c r="B20" s="265"/>
      <c r="C20" s="266"/>
      <c r="D20" s="265"/>
      <c r="E20" s="265"/>
      <c r="F20" s="265"/>
      <c r="G20" s="265"/>
      <c r="H20" s="265"/>
      <c r="I20" s="267"/>
    </row>
    <row r="21" spans="1:9" ht="18.75">
      <c r="A21" s="264"/>
      <c r="B21" s="265"/>
      <c r="C21" s="266"/>
      <c r="D21" s="265"/>
      <c r="E21" s="265"/>
      <c r="F21" s="265"/>
      <c r="G21" s="265"/>
      <c r="H21" s="265"/>
      <c r="I21" s="267"/>
    </row>
    <row r="22" spans="1:9" ht="18.75">
      <c r="A22" s="264"/>
      <c r="B22" s="265"/>
      <c r="C22" s="268"/>
      <c r="D22" s="265"/>
      <c r="E22" s="265"/>
      <c r="F22" s="265"/>
      <c r="G22" s="265"/>
      <c r="H22" s="265"/>
      <c r="I22" s="267"/>
    </row>
    <row r="23" spans="1:9" ht="18.75">
      <c r="A23" s="264"/>
      <c r="B23" s="265"/>
      <c r="C23" s="268"/>
      <c r="D23" s="265"/>
      <c r="E23" s="265"/>
      <c r="F23" s="265"/>
      <c r="G23" s="265"/>
      <c r="H23" s="265"/>
      <c r="I23" s="267"/>
    </row>
    <row r="24" spans="1:9" ht="18.75">
      <c r="A24" s="264"/>
      <c r="B24" s="265"/>
      <c r="C24" s="268"/>
      <c r="D24" s="265"/>
      <c r="E24" s="265"/>
      <c r="F24" s="265"/>
      <c r="G24" s="265"/>
      <c r="H24" s="265"/>
      <c r="I24" s="267"/>
    </row>
    <row r="25" spans="1:9" ht="15.75" customHeight="1">
      <c r="A25" s="264"/>
      <c r="B25" s="406" t="s">
        <v>302</v>
      </c>
      <c r="C25" s="406"/>
      <c r="D25" s="406"/>
      <c r="E25" s="406"/>
      <c r="F25" s="406"/>
      <c r="G25" s="406"/>
      <c r="H25" s="406"/>
      <c r="I25" s="267"/>
    </row>
    <row r="26" spans="1:9" ht="15">
      <c r="A26" s="264"/>
      <c r="B26" s="265"/>
      <c r="C26" s="265"/>
      <c r="D26" s="265"/>
      <c r="E26" s="265"/>
      <c r="F26" s="265"/>
      <c r="G26" s="265"/>
      <c r="H26" s="265"/>
      <c r="I26" s="267"/>
    </row>
    <row r="27" spans="1:9" ht="15">
      <c r="A27" s="264"/>
      <c r="B27" s="265"/>
      <c r="C27" s="265"/>
      <c r="D27" s="265"/>
      <c r="E27" s="265"/>
      <c r="F27" s="265"/>
      <c r="G27" s="265"/>
      <c r="H27" s="265"/>
      <c r="I27" s="267"/>
    </row>
    <row r="28" spans="1:9" ht="15">
      <c r="A28" s="264"/>
      <c r="B28" s="265"/>
      <c r="C28" s="265"/>
      <c r="D28" s="265"/>
      <c r="E28" s="265"/>
      <c r="F28" s="265"/>
      <c r="G28" s="265"/>
      <c r="H28" s="265"/>
      <c r="I28" s="267"/>
    </row>
    <row r="29" spans="1:9" ht="15">
      <c r="A29" s="264"/>
      <c r="B29" s="265"/>
      <c r="C29" s="265"/>
      <c r="D29" s="265"/>
      <c r="E29" s="265"/>
      <c r="F29" s="265"/>
      <c r="G29" s="265"/>
      <c r="H29" s="265"/>
      <c r="I29" s="267"/>
    </row>
    <row r="30" spans="1:9" ht="15">
      <c r="A30" s="264"/>
      <c r="B30" s="265"/>
      <c r="C30" s="265"/>
      <c r="D30" s="265"/>
      <c r="E30" s="265"/>
      <c r="F30" s="265"/>
      <c r="G30" s="265"/>
      <c r="H30" s="265"/>
      <c r="I30" s="267"/>
    </row>
    <row r="31" spans="1:9" ht="15">
      <c r="A31" s="264"/>
      <c r="B31" s="265"/>
      <c r="C31" s="265"/>
      <c r="D31" s="265"/>
      <c r="E31" s="265"/>
      <c r="F31" s="265"/>
      <c r="G31" s="265"/>
      <c r="H31" s="265"/>
      <c r="I31" s="267"/>
    </row>
    <row r="32" spans="1:9" ht="15">
      <c r="A32" s="264"/>
      <c r="B32" s="265"/>
      <c r="C32" s="265"/>
      <c r="D32" s="265"/>
      <c r="E32" s="265"/>
      <c r="F32" s="265"/>
      <c r="G32" s="265"/>
      <c r="H32" s="265"/>
      <c r="I32" s="267"/>
    </row>
    <row r="33" spans="1:9" ht="15">
      <c r="A33" s="264"/>
      <c r="B33" s="265"/>
      <c r="C33" s="265"/>
      <c r="D33" s="265"/>
      <c r="E33" s="265"/>
      <c r="F33" s="265"/>
      <c r="G33" s="265"/>
      <c r="H33" s="265"/>
      <c r="I33" s="267"/>
    </row>
    <row r="34" spans="1:9" ht="15">
      <c r="A34" s="269"/>
      <c r="B34" s="270"/>
      <c r="C34" s="270"/>
      <c r="D34" s="270"/>
      <c r="E34" s="270"/>
      <c r="F34" s="270"/>
      <c r="G34" s="270"/>
      <c r="H34" s="270"/>
      <c r="I34" s="271"/>
    </row>
  </sheetData>
  <sheetProtection sheet="1" objects="1" scenarios="1"/>
  <mergeCells count="2">
    <mergeCell ref="A12:I12"/>
    <mergeCell ref="B25:H25"/>
  </mergeCells>
  <conditionalFormatting sqref="A18:I34">
    <cfRule type="expression" priority="2" dxfId="0">
      <formula>$K$2=0</formula>
    </cfRule>
  </conditionalFormatting>
  <conditionalFormatting sqref="E14">
    <cfRule type="expression" priority="1" dxfId="0">
      <formula>$K$2=0</formula>
    </cfRule>
  </conditionalFormatting>
  <printOptions horizontalCentered="1"/>
  <pageMargins left="1.1145833333333333" right="0.65625" top="0.984251968503937" bottom="0.7874015748031497"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J67"/>
  <sheetViews>
    <sheetView view="pageBreakPreview" zoomScale="85" zoomScaleSheetLayoutView="85" zoomScalePageLayoutView="80" workbookViewId="0" topLeftCell="A1">
      <selection activeCell="A48" sqref="A48:H48"/>
    </sheetView>
  </sheetViews>
  <sheetFormatPr defaultColWidth="9.140625" defaultRowHeight="15"/>
  <cols>
    <col min="1" max="1" width="5.8515625" style="27" customWidth="1"/>
    <col min="2" max="2" width="30.00390625" style="3" customWidth="1"/>
    <col min="3" max="3" width="14.57421875" style="3" customWidth="1"/>
    <col min="4" max="4" width="10.140625" style="3" customWidth="1"/>
    <col min="5" max="5" width="21.00390625" style="3" customWidth="1"/>
    <col min="6" max="6" width="23.28125" style="3" customWidth="1"/>
    <col min="7" max="8" width="11.8515625" style="3" customWidth="1"/>
    <col min="9" max="16384" width="9.140625" style="3" customWidth="1"/>
  </cols>
  <sheetData>
    <row r="1" spans="1:10" ht="15.75">
      <c r="A1" s="420" t="s">
        <v>6</v>
      </c>
      <c r="B1" s="420"/>
      <c r="C1" s="420"/>
      <c r="D1" s="420"/>
      <c r="E1" s="420"/>
      <c r="F1" s="420"/>
      <c r="G1" s="420"/>
      <c r="H1" s="420"/>
      <c r="I1" s="14"/>
      <c r="J1" s="120"/>
    </row>
    <row r="2" spans="1:10" ht="15.75">
      <c r="A2" s="112" t="s">
        <v>384</v>
      </c>
      <c r="B2" s="14" t="s">
        <v>7</v>
      </c>
      <c r="C2" s="14"/>
      <c r="D2" s="14"/>
      <c r="J2" s="117">
        <f>SATURS!$C$5</f>
        <v>1</v>
      </c>
    </row>
    <row r="3" spans="1:8" ht="15.75">
      <c r="A3" s="10" t="s">
        <v>454</v>
      </c>
      <c r="B3" s="407" t="s">
        <v>4</v>
      </c>
      <c r="C3" s="407"/>
      <c r="D3" s="407"/>
      <c r="E3" s="421"/>
      <c r="F3" s="422"/>
      <c r="G3" s="422"/>
      <c r="H3" s="423"/>
    </row>
    <row r="4" spans="1:8" ht="15.75">
      <c r="A4" s="9" t="s">
        <v>8</v>
      </c>
      <c r="B4" s="407" t="s">
        <v>11</v>
      </c>
      <c r="C4" s="407"/>
      <c r="D4" s="407"/>
      <c r="E4" s="424"/>
      <c r="F4" s="425"/>
      <c r="G4" s="425"/>
      <c r="H4" s="426"/>
    </row>
    <row r="5" spans="1:8" ht="15.75">
      <c r="A5" s="9" t="s">
        <v>9</v>
      </c>
      <c r="B5" s="407" t="s">
        <v>12</v>
      </c>
      <c r="C5" s="407"/>
      <c r="D5" s="407"/>
      <c r="E5" s="427"/>
      <c r="F5" s="428"/>
      <c r="G5" s="428"/>
      <c r="H5" s="429"/>
    </row>
    <row r="6" spans="1:8" ht="47.25" customHeight="1">
      <c r="A6" s="10" t="s">
        <v>10</v>
      </c>
      <c r="B6" s="178" t="s">
        <v>13</v>
      </c>
      <c r="C6" s="178"/>
      <c r="D6" s="210"/>
      <c r="E6" s="273"/>
      <c r="F6" s="274"/>
      <c r="G6" s="274"/>
      <c r="H6" s="275"/>
    </row>
    <row r="7" spans="1:8" ht="15.75">
      <c r="A7" s="9"/>
      <c r="B7" s="407" t="s">
        <v>592</v>
      </c>
      <c r="C7" s="407"/>
      <c r="D7" s="407"/>
      <c r="E7" s="408"/>
      <c r="F7" s="409"/>
      <c r="G7" s="409"/>
      <c r="H7" s="410"/>
    </row>
    <row r="8" spans="1:8" ht="15.75">
      <c r="A8" s="9"/>
      <c r="B8" s="407" t="s">
        <v>593</v>
      </c>
      <c r="C8" s="407"/>
      <c r="D8" s="407"/>
      <c r="E8" s="411">
        <f>IF(ISNA(VLOOKUP(E7,B58:E67,4,FALSE)),"",VLOOKUP(E7,B58:E67,4,FALSE))</f>
      </c>
      <c r="F8" s="412"/>
      <c r="G8" s="412"/>
      <c r="H8" s="413"/>
    </row>
    <row r="9" spans="1:8" ht="15.75">
      <c r="A9" s="9"/>
      <c r="B9" s="407" t="s">
        <v>594</v>
      </c>
      <c r="C9" s="407"/>
      <c r="D9" s="407"/>
      <c r="E9" s="411">
        <f>IF(ISNA(VLOOKUP(E7,B58:E67,2,FALSE)),"",VLOOKUP(E7,B58:E67,2,FALSE))</f>
      </c>
      <c r="F9" s="412"/>
      <c r="G9" s="412"/>
      <c r="H9" s="413"/>
    </row>
    <row r="11" spans="1:4" ht="15.75">
      <c r="A11" s="112" t="s">
        <v>33</v>
      </c>
      <c r="B11" s="31" t="s">
        <v>303</v>
      </c>
      <c r="C11" s="31"/>
      <c r="D11" s="31"/>
    </row>
    <row r="12" spans="1:8" ht="15.75">
      <c r="A12" s="9" t="s">
        <v>23</v>
      </c>
      <c r="B12" s="417" t="s">
        <v>14</v>
      </c>
      <c r="C12" s="418"/>
      <c r="D12" s="419"/>
      <c r="E12" s="414"/>
      <c r="F12" s="415"/>
      <c r="G12" s="415"/>
      <c r="H12" s="416"/>
    </row>
    <row r="13" spans="1:8" ht="15.75">
      <c r="A13" s="9" t="s">
        <v>24</v>
      </c>
      <c r="B13" s="407" t="s">
        <v>15</v>
      </c>
      <c r="C13" s="407"/>
      <c r="D13" s="407"/>
      <c r="E13" s="414"/>
      <c r="F13" s="415"/>
      <c r="G13" s="415"/>
      <c r="H13" s="416"/>
    </row>
    <row r="14" spans="1:8" ht="15.75">
      <c r="A14" s="9" t="s">
        <v>25</v>
      </c>
      <c r="B14" s="407" t="s">
        <v>16</v>
      </c>
      <c r="C14" s="407"/>
      <c r="D14" s="407"/>
      <c r="E14" s="414"/>
      <c r="F14" s="415"/>
      <c r="G14" s="415"/>
      <c r="H14" s="416"/>
    </row>
    <row r="15" spans="1:8" ht="15.75">
      <c r="A15" s="9" t="s">
        <v>26</v>
      </c>
      <c r="B15" s="407" t="s">
        <v>17</v>
      </c>
      <c r="C15" s="407"/>
      <c r="D15" s="407"/>
      <c r="E15" s="414"/>
      <c r="F15" s="415"/>
      <c r="G15" s="415"/>
      <c r="H15" s="416"/>
    </row>
    <row r="16" spans="1:8" ht="15.75">
      <c r="A16" s="9" t="s">
        <v>27</v>
      </c>
      <c r="B16" s="407" t="s">
        <v>18</v>
      </c>
      <c r="C16" s="407"/>
      <c r="D16" s="407"/>
      <c r="E16" s="414"/>
      <c r="F16" s="415"/>
      <c r="G16" s="415"/>
      <c r="H16" s="416"/>
    </row>
    <row r="17" spans="1:8" ht="15.75">
      <c r="A17" s="9" t="s">
        <v>28</v>
      </c>
      <c r="B17" s="407" t="s">
        <v>19</v>
      </c>
      <c r="C17" s="407"/>
      <c r="D17" s="407"/>
      <c r="E17" s="414"/>
      <c r="F17" s="415"/>
      <c r="G17" s="415"/>
      <c r="H17" s="416"/>
    </row>
    <row r="18" spans="1:8" ht="15.75">
      <c r="A18" s="9" t="s">
        <v>29</v>
      </c>
      <c r="B18" s="407" t="s">
        <v>20</v>
      </c>
      <c r="C18" s="407"/>
      <c r="D18" s="407"/>
      <c r="E18" s="414"/>
      <c r="F18" s="415"/>
      <c r="G18" s="415"/>
      <c r="H18" s="416"/>
    </row>
    <row r="19" spans="1:8" ht="15.75">
      <c r="A19" s="9" t="s">
        <v>30</v>
      </c>
      <c r="B19" s="407" t="s">
        <v>21</v>
      </c>
      <c r="C19" s="407"/>
      <c r="D19" s="407"/>
      <c r="E19" s="414"/>
      <c r="F19" s="415"/>
      <c r="G19" s="415"/>
      <c r="H19" s="416"/>
    </row>
    <row r="20" spans="1:8" ht="15.75">
      <c r="A20" s="9" t="s">
        <v>31</v>
      </c>
      <c r="B20" s="407" t="s">
        <v>22</v>
      </c>
      <c r="C20" s="407"/>
      <c r="D20" s="407"/>
      <c r="E20" s="414"/>
      <c r="F20" s="415"/>
      <c r="G20" s="415"/>
      <c r="H20" s="416"/>
    </row>
    <row r="22" spans="1:4" ht="15.75">
      <c r="A22" s="113" t="s">
        <v>34</v>
      </c>
      <c r="B22" s="15" t="s">
        <v>32</v>
      </c>
      <c r="C22" s="15"/>
      <c r="D22" s="15"/>
    </row>
    <row r="23" spans="1:8" ht="15.75">
      <c r="A23" s="50" t="s">
        <v>35</v>
      </c>
      <c r="B23" s="407" t="s">
        <v>40</v>
      </c>
      <c r="C23" s="407"/>
      <c r="D23" s="407"/>
      <c r="E23" s="414"/>
      <c r="F23" s="415"/>
      <c r="G23" s="415"/>
      <c r="H23" s="416"/>
    </row>
    <row r="24" spans="1:8" ht="15.75">
      <c r="A24" s="50" t="s">
        <v>36</v>
      </c>
      <c r="B24" s="407" t="s">
        <v>304</v>
      </c>
      <c r="C24" s="407"/>
      <c r="D24" s="407"/>
      <c r="E24" s="414"/>
      <c r="F24" s="415"/>
      <c r="G24" s="415"/>
      <c r="H24" s="416"/>
    </row>
    <row r="25" spans="1:8" ht="15.75">
      <c r="A25" s="50" t="s">
        <v>37</v>
      </c>
      <c r="B25" s="407" t="s">
        <v>661</v>
      </c>
      <c r="C25" s="407"/>
      <c r="D25" s="407"/>
      <c r="E25" s="414"/>
      <c r="F25" s="415"/>
      <c r="G25" s="415"/>
      <c r="H25" s="416"/>
    </row>
    <row r="26" spans="1:8" ht="15.75">
      <c r="A26" s="219" t="s">
        <v>38</v>
      </c>
      <c r="B26" s="407" t="s">
        <v>145</v>
      </c>
      <c r="C26" s="407"/>
      <c r="D26" s="407"/>
      <c r="E26" s="414"/>
      <c r="F26" s="415"/>
      <c r="G26" s="415"/>
      <c r="H26" s="416"/>
    </row>
    <row r="27" spans="1:8" ht="15.75">
      <c r="A27" s="219" t="s">
        <v>39</v>
      </c>
      <c r="B27" s="407" t="s">
        <v>382</v>
      </c>
      <c r="C27" s="407"/>
      <c r="D27" s="407"/>
      <c r="E27" s="414"/>
      <c r="F27" s="415"/>
      <c r="G27" s="415"/>
      <c r="H27" s="416"/>
    </row>
    <row r="28" spans="1:4" s="117" customFormat="1" ht="12.75">
      <c r="A28" s="118" t="s">
        <v>386</v>
      </c>
      <c r="B28" s="118"/>
      <c r="C28" s="119"/>
      <c r="D28" s="119"/>
    </row>
    <row r="29" ht="14.25" customHeight="1"/>
    <row r="30" spans="1:8" ht="15.75">
      <c r="A30" s="114" t="s">
        <v>41</v>
      </c>
      <c r="B30" s="70" t="s">
        <v>305</v>
      </c>
      <c r="C30" s="70"/>
      <c r="D30" s="70"/>
      <c r="E30" s="435"/>
      <c r="F30" s="435"/>
      <c r="G30" s="435"/>
      <c r="H30" s="435"/>
    </row>
    <row r="31" spans="1:8" ht="15.75">
      <c r="A31" s="219" t="s">
        <v>307</v>
      </c>
      <c r="B31" s="407" t="s">
        <v>42</v>
      </c>
      <c r="C31" s="407"/>
      <c r="D31" s="407"/>
      <c r="E31" s="414"/>
      <c r="F31" s="415"/>
      <c r="G31" s="415"/>
      <c r="H31" s="416"/>
    </row>
    <row r="32" spans="1:8" ht="15.75">
      <c r="A32" s="219" t="s">
        <v>308</v>
      </c>
      <c r="B32" s="407" t="s">
        <v>306</v>
      </c>
      <c r="C32" s="407"/>
      <c r="D32" s="407"/>
      <c r="E32" s="414"/>
      <c r="F32" s="415"/>
      <c r="G32" s="415"/>
      <c r="H32" s="416"/>
    </row>
    <row r="33" spans="1:8" ht="15.75">
      <c r="A33" s="216"/>
      <c r="B33" s="216"/>
      <c r="C33" s="216"/>
      <c r="D33" s="216"/>
      <c r="E33" s="216"/>
      <c r="F33" s="8"/>
      <c r="G33" s="436"/>
      <c r="H33" s="436"/>
    </row>
    <row r="34" spans="1:8" ht="15.75">
      <c r="A34" s="115" t="s">
        <v>385</v>
      </c>
      <c r="B34" s="29" t="s">
        <v>383</v>
      </c>
      <c r="C34" s="29"/>
      <c r="D34" s="29"/>
      <c r="E34" s="29"/>
      <c r="F34" s="29"/>
      <c r="G34" s="29"/>
      <c r="H34" s="55"/>
    </row>
    <row r="35" spans="1:8" ht="39" customHeight="1">
      <c r="A35" s="437" t="s">
        <v>178</v>
      </c>
      <c r="B35" s="437"/>
      <c r="C35" s="399" t="s">
        <v>60</v>
      </c>
      <c r="D35" s="434" t="s">
        <v>179</v>
      </c>
      <c r="E35" s="434"/>
      <c r="F35" s="438" t="s">
        <v>180</v>
      </c>
      <c r="G35" s="437" t="s">
        <v>181</v>
      </c>
      <c r="H35" s="437"/>
    </row>
    <row r="36" spans="1:8" ht="15.75">
      <c r="A36" s="437"/>
      <c r="B36" s="437"/>
      <c r="C36" s="400" t="str">
        <f>IF(C35="Laukums","m2","m3")</f>
        <v>m2</v>
      </c>
      <c r="D36" s="434"/>
      <c r="E36" s="434"/>
      <c r="F36" s="439"/>
      <c r="G36" s="235" t="s">
        <v>182</v>
      </c>
      <c r="H36" s="211" t="s">
        <v>183</v>
      </c>
    </row>
    <row r="37" spans="1:8" ht="15.75">
      <c r="A37" s="430" t="s">
        <v>668</v>
      </c>
      <c r="B37" s="430"/>
      <c r="C37" s="321"/>
      <c r="D37" s="432"/>
      <c r="E37" s="432"/>
      <c r="F37" s="277"/>
      <c r="G37" s="276"/>
      <c r="H37" s="248">
        <f>IF($G$46=0,0,G37/$G$46)</f>
        <v>0</v>
      </c>
    </row>
    <row r="38" spans="1:8" ht="15.75">
      <c r="A38" s="431"/>
      <c r="B38" s="431"/>
      <c r="C38" s="396"/>
      <c r="D38" s="433"/>
      <c r="E38" s="433"/>
      <c r="F38" s="279"/>
      <c r="G38" s="276"/>
      <c r="H38" s="248">
        <f aca="true" t="shared" si="0" ref="H38:H45">IF($G$46=0,0,G38/$G$46)</f>
        <v>0</v>
      </c>
    </row>
    <row r="39" spans="1:8" ht="15.75">
      <c r="A39" s="441"/>
      <c r="B39" s="441"/>
      <c r="C39" s="397"/>
      <c r="D39" s="433"/>
      <c r="E39" s="433"/>
      <c r="F39" s="279"/>
      <c r="G39" s="276"/>
      <c r="H39" s="248">
        <f t="shared" si="0"/>
        <v>0</v>
      </c>
    </row>
    <row r="40" spans="1:8" ht="15.75">
      <c r="A40" s="441"/>
      <c r="B40" s="441"/>
      <c r="C40" s="397"/>
      <c r="D40" s="433"/>
      <c r="E40" s="433"/>
      <c r="F40" s="280"/>
      <c r="G40" s="276"/>
      <c r="H40" s="248">
        <f t="shared" si="0"/>
        <v>0</v>
      </c>
    </row>
    <row r="41" spans="1:8" ht="15.75">
      <c r="A41" s="441"/>
      <c r="B41" s="441"/>
      <c r="C41" s="397"/>
      <c r="D41" s="433"/>
      <c r="E41" s="433"/>
      <c r="F41" s="280"/>
      <c r="G41" s="276"/>
      <c r="H41" s="248">
        <f t="shared" si="0"/>
        <v>0</v>
      </c>
    </row>
    <row r="42" spans="1:8" ht="15.75">
      <c r="A42" s="441"/>
      <c r="B42" s="441"/>
      <c r="C42" s="397"/>
      <c r="D42" s="433"/>
      <c r="E42" s="433"/>
      <c r="F42" s="280"/>
      <c r="G42" s="276"/>
      <c r="H42" s="248">
        <f t="shared" si="0"/>
        <v>0</v>
      </c>
    </row>
    <row r="43" spans="1:8" ht="15.75">
      <c r="A43" s="441"/>
      <c r="B43" s="441"/>
      <c r="C43" s="397"/>
      <c r="D43" s="433"/>
      <c r="E43" s="433"/>
      <c r="F43" s="280"/>
      <c r="G43" s="276"/>
      <c r="H43" s="248">
        <f t="shared" si="0"/>
        <v>0</v>
      </c>
    </row>
    <row r="44" spans="1:8" ht="15.75">
      <c r="A44" s="441"/>
      <c r="B44" s="441"/>
      <c r="C44" s="397"/>
      <c r="D44" s="433"/>
      <c r="E44" s="433"/>
      <c r="F44" s="280"/>
      <c r="G44" s="276"/>
      <c r="H44" s="248">
        <f t="shared" si="0"/>
        <v>0</v>
      </c>
    </row>
    <row r="45" spans="1:8" ht="15.75">
      <c r="A45" s="441"/>
      <c r="B45" s="441"/>
      <c r="C45" s="397"/>
      <c r="D45" s="433"/>
      <c r="E45" s="433"/>
      <c r="F45" s="280"/>
      <c r="G45" s="276"/>
      <c r="H45" s="248">
        <f t="shared" si="0"/>
        <v>0</v>
      </c>
    </row>
    <row r="46" spans="1:8" ht="15.75">
      <c r="A46" s="442" t="s">
        <v>100</v>
      </c>
      <c r="B46" s="442"/>
      <c r="C46" s="383">
        <f>SUM(C37:C45)</f>
        <v>0</v>
      </c>
      <c r="D46" s="442" t="s">
        <v>158</v>
      </c>
      <c r="E46" s="442"/>
      <c r="F46" s="209" t="s">
        <v>158</v>
      </c>
      <c r="G46" s="177">
        <f>SUM(G37:G45)</f>
        <v>0</v>
      </c>
      <c r="H46" s="98">
        <f>SUM(H37:H45)</f>
        <v>0</v>
      </c>
    </row>
    <row r="47" spans="1:7" ht="15.75">
      <c r="A47" s="48"/>
      <c r="B47" s="56"/>
      <c r="C47" s="56"/>
      <c r="D47" s="56"/>
      <c r="E47" s="48"/>
      <c r="F47" s="57"/>
      <c r="G47" s="57"/>
    </row>
    <row r="48" spans="1:8" s="117" customFormat="1" ht="202.5" customHeight="1">
      <c r="A48" s="440" t="s">
        <v>671</v>
      </c>
      <c r="B48" s="440"/>
      <c r="C48" s="440"/>
      <c r="D48" s="440"/>
      <c r="E48" s="440"/>
      <c r="F48" s="440"/>
      <c r="G48" s="440"/>
      <c r="H48" s="440"/>
    </row>
    <row r="57" spans="1:5" s="117" customFormat="1" ht="12.75">
      <c r="A57" s="362"/>
      <c r="B57" s="363"/>
      <c r="C57" s="364" t="s">
        <v>596</v>
      </c>
      <c r="E57" s="364" t="s">
        <v>595</v>
      </c>
    </row>
    <row r="58" spans="1:5" s="117" customFormat="1" ht="12.75">
      <c r="A58" s="362"/>
      <c r="B58" s="365" t="s">
        <v>159</v>
      </c>
      <c r="C58" s="365">
        <v>205</v>
      </c>
      <c r="E58" s="365">
        <v>-0.5</v>
      </c>
    </row>
    <row r="59" spans="1:5" s="117" customFormat="1" ht="12.75">
      <c r="A59" s="362"/>
      <c r="B59" s="365" t="s">
        <v>160</v>
      </c>
      <c r="C59" s="365">
        <v>214</v>
      </c>
      <c r="E59" s="365">
        <v>-1.9</v>
      </c>
    </row>
    <row r="60" spans="1:5" s="117" customFormat="1" ht="12.75">
      <c r="A60" s="362"/>
      <c r="B60" s="365" t="s">
        <v>162</v>
      </c>
      <c r="C60" s="365">
        <v>205</v>
      </c>
      <c r="E60" s="365">
        <v>-1.3</v>
      </c>
    </row>
    <row r="61" spans="1:5" s="117" customFormat="1" ht="12.75">
      <c r="A61" s="362"/>
      <c r="B61" s="365" t="s">
        <v>163</v>
      </c>
      <c r="C61" s="365">
        <v>204</v>
      </c>
      <c r="E61" s="365">
        <v>-0.4</v>
      </c>
    </row>
    <row r="62" spans="1:5" s="117" customFormat="1" ht="12.75">
      <c r="A62" s="362"/>
      <c r="B62" s="365" t="s">
        <v>164</v>
      </c>
      <c r="C62" s="365">
        <v>193</v>
      </c>
      <c r="E62" s="365">
        <v>0.6</v>
      </c>
    </row>
    <row r="63" spans="1:5" s="117" customFormat="1" ht="12.75">
      <c r="A63" s="362"/>
      <c r="B63" s="365" t="s">
        <v>165</v>
      </c>
      <c r="C63" s="365">
        <v>211</v>
      </c>
      <c r="E63" s="365">
        <v>0.4</v>
      </c>
    </row>
    <row r="64" spans="1:5" s="117" customFormat="1" ht="12.75">
      <c r="A64" s="362"/>
      <c r="B64" s="365" t="s">
        <v>166</v>
      </c>
      <c r="C64" s="365">
        <v>208</v>
      </c>
      <c r="E64" s="365">
        <v>-1.1</v>
      </c>
    </row>
    <row r="65" spans="1:5" s="117" customFormat="1" ht="12.75">
      <c r="A65" s="362"/>
      <c r="B65" s="365" t="s">
        <v>167</v>
      </c>
      <c r="C65" s="365">
        <v>203</v>
      </c>
      <c r="E65" s="365">
        <v>0</v>
      </c>
    </row>
    <row r="66" spans="1:5" s="117" customFormat="1" ht="12.75">
      <c r="A66" s="362"/>
      <c r="B66" s="365" t="s">
        <v>168</v>
      </c>
      <c r="C66" s="365">
        <v>209</v>
      </c>
      <c r="E66" s="365">
        <v>-0.2</v>
      </c>
    </row>
    <row r="67" spans="1:5" s="117" customFormat="1" ht="12.75">
      <c r="A67" s="362"/>
      <c r="B67" s="365" t="s">
        <v>169</v>
      </c>
      <c r="C67" s="365">
        <v>206</v>
      </c>
      <c r="E67" s="365">
        <v>-1.3</v>
      </c>
    </row>
  </sheetData>
  <sheetProtection sheet="1" objects="1" scenarios="1"/>
  <mergeCells count="72">
    <mergeCell ref="A46:B46"/>
    <mergeCell ref="D39:E39"/>
    <mergeCell ref="D41:E41"/>
    <mergeCell ref="D42:E42"/>
    <mergeCell ref="D43:E43"/>
    <mergeCell ref="A48:H48"/>
    <mergeCell ref="A39:B39"/>
    <mergeCell ref="A42:B42"/>
    <mergeCell ref="A43:B43"/>
    <mergeCell ref="A44:B44"/>
    <mergeCell ref="A40:B40"/>
    <mergeCell ref="A41:B41"/>
    <mergeCell ref="D45:E45"/>
    <mergeCell ref="D46:E46"/>
    <mergeCell ref="A45:B45"/>
    <mergeCell ref="E32:H32"/>
    <mergeCell ref="B32:D32"/>
    <mergeCell ref="D40:E40"/>
    <mergeCell ref="G35:H35"/>
    <mergeCell ref="F35:F36"/>
    <mergeCell ref="A35:B36"/>
    <mergeCell ref="B23:D23"/>
    <mergeCell ref="B24:D24"/>
    <mergeCell ref="D44:E44"/>
    <mergeCell ref="B25:D25"/>
    <mergeCell ref="B26:D26"/>
    <mergeCell ref="B27:D27"/>
    <mergeCell ref="B31:D31"/>
    <mergeCell ref="E30:H30"/>
    <mergeCell ref="G33:H33"/>
    <mergeCell ref="E31:H31"/>
    <mergeCell ref="A37:B37"/>
    <mergeCell ref="A38:B38"/>
    <mergeCell ref="D37:E37"/>
    <mergeCell ref="D38:E38"/>
    <mergeCell ref="D35:E36"/>
    <mergeCell ref="B16:D16"/>
    <mergeCell ref="B17:D17"/>
    <mergeCell ref="B18:D18"/>
    <mergeCell ref="B19:D19"/>
    <mergeCell ref="B20:D20"/>
    <mergeCell ref="E16:H16"/>
    <mergeCell ref="E17:H17"/>
    <mergeCell ref="E25:H25"/>
    <mergeCell ref="E26:H26"/>
    <mergeCell ref="E27:H27"/>
    <mergeCell ref="E18:H18"/>
    <mergeCell ref="E19:H19"/>
    <mergeCell ref="E20:H20"/>
    <mergeCell ref="E23:H23"/>
    <mergeCell ref="E24:H24"/>
    <mergeCell ref="A1:H1"/>
    <mergeCell ref="E3:H3"/>
    <mergeCell ref="E4:H4"/>
    <mergeCell ref="E5:H5"/>
    <mergeCell ref="B5:D5"/>
    <mergeCell ref="B4:D4"/>
    <mergeCell ref="B3:D3"/>
    <mergeCell ref="E13:H13"/>
    <mergeCell ref="E14:H14"/>
    <mergeCell ref="E15:H15"/>
    <mergeCell ref="E12:H12"/>
    <mergeCell ref="B12:D12"/>
    <mergeCell ref="B13:D13"/>
    <mergeCell ref="B14:D14"/>
    <mergeCell ref="B15:D15"/>
    <mergeCell ref="B7:D7"/>
    <mergeCell ref="E7:H7"/>
    <mergeCell ref="B8:D8"/>
    <mergeCell ref="E8:H8"/>
    <mergeCell ref="B9:D9"/>
    <mergeCell ref="E9:H9"/>
  </mergeCells>
  <conditionalFormatting sqref="A1:H48">
    <cfRule type="expression" priority="1" dxfId="0">
      <formula>$J$2=0</formula>
    </cfRule>
  </conditionalFormatting>
  <dataValidations count="3">
    <dataValidation type="whole" allowBlank="1" showErrorMessage="1" promptTitle="Paskaidrojums" errorTitle="KĻŪDA" error="Tikai veselus skaitļus robežās no 0 līdz 10000000" sqref="C37:C45 G37:G45">
      <formula1>0</formula1>
      <formula2>10000000</formula2>
    </dataValidation>
    <dataValidation type="list" allowBlank="1" showInputMessage="1" showErrorMessage="1" sqref="E7:H7">
      <formula1>$B$58:$B$67</formula1>
    </dataValidation>
    <dataValidation type="list" showErrorMessage="1" sqref="C35">
      <formula1>"Laukums,Tilpums (ja attiecināms)"</formula1>
    </dataValidation>
  </dataValidations>
  <printOptions horizontalCentered="1"/>
  <pageMargins left="0.7874015748031497" right="0.7874015748031497" top="0.7874015748031497" bottom="0.7874015748031497" header="0.3937007874015748" footer="0.3937007874015748"/>
  <pageSetup horizontalDpi="300" verticalDpi="300" orientation="landscape" paperSize="9" r:id="rId1"/>
  <headerFooter>
    <oddFooter xml:space="preserve">&amp;C&amp;"Times New Roman,Regular"&amp;12 </oddFooter>
  </headerFooter>
  <rowBreaks count="1" manualBreakCount="1">
    <brk id="32" max="6" man="1"/>
  </rowBreaks>
  <ignoredErrors>
    <ignoredError sqref="E8:H9" unlockedFormula="1"/>
  </ignoredErrors>
</worksheet>
</file>

<file path=xl/worksheets/sheet4.xml><?xml version="1.0" encoding="utf-8"?>
<worksheet xmlns="http://schemas.openxmlformats.org/spreadsheetml/2006/main" xmlns:r="http://schemas.openxmlformats.org/officeDocument/2006/relationships">
  <sheetPr>
    <tabColor theme="6" tint="-0.24997000396251678"/>
  </sheetPr>
  <dimension ref="A1:M79"/>
  <sheetViews>
    <sheetView view="pageBreakPreview" zoomScale="85" zoomScaleNormal="90" zoomScaleSheetLayoutView="85" zoomScalePageLayoutView="90" workbookViewId="0" topLeftCell="A1">
      <selection activeCell="A56" sqref="A56:IV77"/>
    </sheetView>
  </sheetViews>
  <sheetFormatPr defaultColWidth="9.140625" defaultRowHeight="15"/>
  <cols>
    <col min="1" max="1" width="7.28125" style="39" customWidth="1"/>
    <col min="2" max="2" width="39.28125" style="3" customWidth="1"/>
    <col min="3" max="3" width="9.28125" style="3" customWidth="1"/>
    <col min="4" max="4" width="9.140625" style="3" customWidth="1"/>
    <col min="5" max="5" width="12.140625" style="3" customWidth="1"/>
    <col min="6" max="8" width="9.28125" style="3" customWidth="1"/>
    <col min="9" max="9" width="8.00390625" style="3" customWidth="1"/>
    <col min="10" max="11" width="9.28125" style="3" customWidth="1"/>
    <col min="12" max="16384" width="9.140625" style="3" customWidth="1"/>
  </cols>
  <sheetData>
    <row r="1" spans="1:13" ht="15.75">
      <c r="A1" s="420" t="s">
        <v>43</v>
      </c>
      <c r="B1" s="420"/>
      <c r="C1" s="420"/>
      <c r="D1" s="420"/>
      <c r="E1" s="420"/>
      <c r="F1" s="420"/>
      <c r="G1" s="420"/>
      <c r="H1" s="420"/>
      <c r="I1" s="420"/>
      <c r="J1" s="420"/>
      <c r="K1" s="420"/>
      <c r="M1" s="120"/>
    </row>
    <row r="2" spans="1:13" ht="15.75">
      <c r="A2" s="147" t="s">
        <v>448</v>
      </c>
      <c r="B2" s="445" t="s">
        <v>449</v>
      </c>
      <c r="C2" s="445"/>
      <c r="D2" s="445"/>
      <c r="E2" s="445"/>
      <c r="F2" s="445"/>
      <c r="G2" s="445"/>
      <c r="H2" s="445"/>
      <c r="I2" s="445"/>
      <c r="J2" s="445"/>
      <c r="K2" s="445"/>
      <c r="M2" s="117">
        <f>SATURS!$C$5</f>
        <v>1</v>
      </c>
    </row>
    <row r="3" spans="1:11" ht="31.5" customHeight="1">
      <c r="A3" s="457"/>
      <c r="B3" s="458"/>
      <c r="C3" s="458"/>
      <c r="D3" s="458"/>
      <c r="E3" s="458"/>
      <c r="F3" s="458"/>
      <c r="G3" s="458"/>
      <c r="H3" s="458"/>
      <c r="I3" s="458"/>
      <c r="J3" s="458"/>
      <c r="K3" s="459"/>
    </row>
    <row r="4" spans="1:11" ht="31.5" customHeight="1">
      <c r="A4" s="460"/>
      <c r="B4" s="461"/>
      <c r="C4" s="461"/>
      <c r="D4" s="461"/>
      <c r="E4" s="461"/>
      <c r="F4" s="461"/>
      <c r="G4" s="461"/>
      <c r="H4" s="461"/>
      <c r="I4" s="461"/>
      <c r="J4" s="461"/>
      <c r="K4" s="462"/>
    </row>
    <row r="5" spans="4:8" ht="15.75">
      <c r="D5" s="101"/>
      <c r="E5" s="101"/>
      <c r="F5" s="101"/>
      <c r="G5" s="101"/>
      <c r="H5" s="101"/>
    </row>
    <row r="6" spans="1:11" ht="15.75">
      <c r="A6" s="103" t="s">
        <v>450</v>
      </c>
      <c r="B6" s="446" t="s">
        <v>451</v>
      </c>
      <c r="C6" s="446"/>
      <c r="D6" s="446"/>
      <c r="E6" s="446"/>
      <c r="F6" s="446"/>
      <c r="G6" s="446"/>
      <c r="H6" s="446"/>
      <c r="I6" s="446"/>
      <c r="J6" s="446"/>
      <c r="K6" s="446"/>
    </row>
    <row r="7" spans="1:11" s="16" customFormat="1" ht="15.75" customHeight="1">
      <c r="A7" s="390" t="s">
        <v>44</v>
      </c>
      <c r="B7" s="12"/>
      <c r="C7" s="12"/>
      <c r="D7" s="12"/>
      <c r="E7" s="13"/>
      <c r="F7" s="392"/>
      <c r="G7" s="11" t="s">
        <v>45</v>
      </c>
      <c r="H7" s="12"/>
      <c r="I7" s="12"/>
      <c r="J7" s="12"/>
      <c r="K7" s="392"/>
    </row>
    <row r="8" spans="1:11" ht="15.75" customHeight="1">
      <c r="A8" s="390" t="s">
        <v>46</v>
      </c>
      <c r="B8" s="12"/>
      <c r="C8" s="12"/>
      <c r="D8" s="12"/>
      <c r="E8" s="13"/>
      <c r="F8" s="392"/>
      <c r="G8" s="11" t="s">
        <v>47</v>
      </c>
      <c r="H8" s="12"/>
      <c r="I8" s="12"/>
      <c r="J8" s="12"/>
      <c r="K8" s="392"/>
    </row>
    <row r="9" spans="1:8" s="117" customFormat="1" ht="12.75">
      <c r="A9" s="121" t="s">
        <v>309</v>
      </c>
      <c r="B9" s="122"/>
      <c r="C9" s="122"/>
      <c r="D9" s="122"/>
      <c r="E9" s="122"/>
      <c r="F9" s="122"/>
      <c r="G9" s="122"/>
      <c r="H9" s="122"/>
    </row>
    <row r="10" spans="1:8" ht="15.75">
      <c r="A10" s="102"/>
      <c r="B10" s="173"/>
      <c r="C10" s="173"/>
      <c r="D10" s="173"/>
      <c r="E10" s="173"/>
      <c r="F10" s="8"/>
      <c r="G10" s="8"/>
      <c r="H10" s="8"/>
    </row>
    <row r="11" spans="1:11" ht="15.75">
      <c r="A11" s="175" t="s">
        <v>452</v>
      </c>
      <c r="B11" s="447" t="s">
        <v>453</v>
      </c>
      <c r="C11" s="447"/>
      <c r="D11" s="447"/>
      <c r="E11" s="447"/>
      <c r="F11" s="447"/>
      <c r="G11" s="447"/>
      <c r="H11" s="447"/>
      <c r="I11" s="447"/>
      <c r="J11" s="447"/>
      <c r="K11" s="447"/>
    </row>
    <row r="12" spans="1:11" ht="15.75">
      <c r="A12" s="463" t="s">
        <v>313</v>
      </c>
      <c r="B12" s="463"/>
      <c r="C12" s="463"/>
      <c r="D12" s="463"/>
      <c r="E12" s="463"/>
      <c r="F12" s="463"/>
      <c r="G12" s="463"/>
      <c r="H12" s="463"/>
      <c r="I12" s="463"/>
      <c r="J12" s="463"/>
      <c r="K12" s="463"/>
    </row>
    <row r="13" spans="1:11" s="28" customFormat="1" ht="76.5">
      <c r="A13" s="388" t="s">
        <v>48</v>
      </c>
      <c r="B13" s="434" t="s">
        <v>440</v>
      </c>
      <c r="C13" s="434"/>
      <c r="D13" s="434"/>
      <c r="E13" s="388" t="s">
        <v>49</v>
      </c>
      <c r="F13" s="388" t="s">
        <v>312</v>
      </c>
      <c r="G13" s="388" t="s">
        <v>311</v>
      </c>
      <c r="H13" s="388" t="s">
        <v>310</v>
      </c>
      <c r="I13" s="453" t="s">
        <v>340</v>
      </c>
      <c r="J13" s="454"/>
      <c r="K13" s="388" t="s">
        <v>319</v>
      </c>
    </row>
    <row r="14" spans="1:11" ht="32.25" customHeight="1">
      <c r="A14" s="392"/>
      <c r="B14" s="450"/>
      <c r="C14" s="451"/>
      <c r="D14" s="452"/>
      <c r="E14" s="392"/>
      <c r="F14" s="391"/>
      <c r="G14" s="391"/>
      <c r="H14" s="283"/>
      <c r="I14" s="448">
        <f aca="true" t="shared" si="0" ref="I14:I42">G14*H14</f>
        <v>0</v>
      </c>
      <c r="J14" s="449"/>
      <c r="K14" s="186">
        <f aca="true" t="shared" si="1" ref="K14:K43">IF($I$44=0,0,I14/$I$44)</f>
        <v>0</v>
      </c>
    </row>
    <row r="15" spans="1:11" ht="32.25" customHeight="1">
      <c r="A15" s="392"/>
      <c r="B15" s="450"/>
      <c r="C15" s="451"/>
      <c r="D15" s="452"/>
      <c r="E15" s="392"/>
      <c r="F15" s="391"/>
      <c r="G15" s="391"/>
      <c r="H15" s="283"/>
      <c r="I15" s="448">
        <f t="shared" si="0"/>
        <v>0</v>
      </c>
      <c r="J15" s="449"/>
      <c r="K15" s="186">
        <f t="shared" si="1"/>
        <v>0</v>
      </c>
    </row>
    <row r="16" spans="1:11" ht="32.25" customHeight="1">
      <c r="A16" s="392"/>
      <c r="B16" s="450"/>
      <c r="C16" s="451"/>
      <c r="D16" s="452"/>
      <c r="E16" s="392"/>
      <c r="F16" s="391"/>
      <c r="G16" s="391"/>
      <c r="H16" s="283"/>
      <c r="I16" s="448">
        <f t="shared" si="0"/>
        <v>0</v>
      </c>
      <c r="J16" s="449"/>
      <c r="K16" s="186">
        <f t="shared" si="1"/>
        <v>0</v>
      </c>
    </row>
    <row r="17" spans="1:11" ht="32.25" customHeight="1">
      <c r="A17" s="392"/>
      <c r="B17" s="450"/>
      <c r="C17" s="451"/>
      <c r="D17" s="452"/>
      <c r="E17" s="392"/>
      <c r="F17" s="391"/>
      <c r="G17" s="391"/>
      <c r="H17" s="283"/>
      <c r="I17" s="448">
        <f t="shared" si="0"/>
        <v>0</v>
      </c>
      <c r="J17" s="449"/>
      <c r="K17" s="186">
        <f t="shared" si="1"/>
        <v>0</v>
      </c>
    </row>
    <row r="18" spans="1:11" ht="32.25" customHeight="1">
      <c r="A18" s="392"/>
      <c r="B18" s="450"/>
      <c r="C18" s="451"/>
      <c r="D18" s="452"/>
      <c r="E18" s="392"/>
      <c r="F18" s="391"/>
      <c r="G18" s="391"/>
      <c r="H18" s="283"/>
      <c r="I18" s="448">
        <f t="shared" si="0"/>
        <v>0</v>
      </c>
      <c r="J18" s="449"/>
      <c r="K18" s="186">
        <f t="shared" si="1"/>
        <v>0</v>
      </c>
    </row>
    <row r="19" spans="1:11" ht="32.25" customHeight="1">
      <c r="A19" s="392"/>
      <c r="B19" s="450"/>
      <c r="C19" s="451"/>
      <c r="D19" s="452"/>
      <c r="E19" s="392"/>
      <c r="F19" s="391"/>
      <c r="G19" s="391"/>
      <c r="H19" s="283"/>
      <c r="I19" s="448">
        <f t="shared" si="0"/>
        <v>0</v>
      </c>
      <c r="J19" s="449"/>
      <c r="K19" s="186">
        <f t="shared" si="1"/>
        <v>0</v>
      </c>
    </row>
    <row r="20" spans="1:11" ht="32.25" customHeight="1">
      <c r="A20" s="392"/>
      <c r="B20" s="450"/>
      <c r="C20" s="451"/>
      <c r="D20" s="452"/>
      <c r="E20" s="392"/>
      <c r="F20" s="391"/>
      <c r="G20" s="391"/>
      <c r="H20" s="283"/>
      <c r="I20" s="448">
        <f t="shared" si="0"/>
        <v>0</v>
      </c>
      <c r="J20" s="449"/>
      <c r="K20" s="186">
        <f t="shared" si="1"/>
        <v>0</v>
      </c>
    </row>
    <row r="21" spans="1:11" ht="32.25" customHeight="1">
      <c r="A21" s="392"/>
      <c r="B21" s="450"/>
      <c r="C21" s="451"/>
      <c r="D21" s="452"/>
      <c r="E21" s="392"/>
      <c r="F21" s="391"/>
      <c r="G21" s="391"/>
      <c r="H21" s="283"/>
      <c r="I21" s="448">
        <f t="shared" si="0"/>
        <v>0</v>
      </c>
      <c r="J21" s="449"/>
      <c r="K21" s="186">
        <f t="shared" si="1"/>
        <v>0</v>
      </c>
    </row>
    <row r="22" spans="1:11" ht="32.25" customHeight="1">
      <c r="A22" s="392"/>
      <c r="B22" s="450"/>
      <c r="C22" s="451"/>
      <c r="D22" s="452"/>
      <c r="E22" s="392"/>
      <c r="F22" s="391"/>
      <c r="G22" s="391"/>
      <c r="H22" s="283"/>
      <c r="I22" s="448">
        <f t="shared" si="0"/>
        <v>0</v>
      </c>
      <c r="J22" s="449"/>
      <c r="K22" s="186">
        <f t="shared" si="1"/>
        <v>0</v>
      </c>
    </row>
    <row r="23" spans="1:11" ht="32.25" customHeight="1">
      <c r="A23" s="392"/>
      <c r="B23" s="450"/>
      <c r="C23" s="451"/>
      <c r="D23" s="452"/>
      <c r="E23" s="392"/>
      <c r="F23" s="391"/>
      <c r="G23" s="391"/>
      <c r="H23" s="283"/>
      <c r="I23" s="448">
        <f t="shared" si="0"/>
        <v>0</v>
      </c>
      <c r="J23" s="449"/>
      <c r="K23" s="186">
        <f t="shared" si="1"/>
        <v>0</v>
      </c>
    </row>
    <row r="24" spans="1:11" ht="32.25" customHeight="1">
      <c r="A24" s="392"/>
      <c r="B24" s="450"/>
      <c r="C24" s="451"/>
      <c r="D24" s="452"/>
      <c r="E24" s="392"/>
      <c r="F24" s="391"/>
      <c r="G24" s="391"/>
      <c r="H24" s="283"/>
      <c r="I24" s="448">
        <f t="shared" si="0"/>
        <v>0</v>
      </c>
      <c r="J24" s="449"/>
      <c r="K24" s="186">
        <f t="shared" si="1"/>
        <v>0</v>
      </c>
    </row>
    <row r="25" spans="1:11" ht="32.25" customHeight="1">
      <c r="A25" s="392"/>
      <c r="B25" s="450"/>
      <c r="C25" s="451"/>
      <c r="D25" s="452"/>
      <c r="E25" s="392"/>
      <c r="F25" s="391"/>
      <c r="G25" s="391"/>
      <c r="H25" s="283"/>
      <c r="I25" s="448">
        <f t="shared" si="0"/>
        <v>0</v>
      </c>
      <c r="J25" s="449"/>
      <c r="K25" s="186">
        <f t="shared" si="1"/>
        <v>0</v>
      </c>
    </row>
    <row r="26" spans="1:11" ht="32.25" customHeight="1">
      <c r="A26" s="392"/>
      <c r="B26" s="450"/>
      <c r="C26" s="451"/>
      <c r="D26" s="452"/>
      <c r="E26" s="392"/>
      <c r="F26" s="391"/>
      <c r="G26" s="391"/>
      <c r="H26" s="283"/>
      <c r="I26" s="448">
        <f t="shared" si="0"/>
        <v>0</v>
      </c>
      <c r="J26" s="449"/>
      <c r="K26" s="186">
        <f t="shared" si="1"/>
        <v>0</v>
      </c>
    </row>
    <row r="27" spans="1:11" ht="32.25" customHeight="1">
      <c r="A27" s="392"/>
      <c r="B27" s="450"/>
      <c r="C27" s="451"/>
      <c r="D27" s="452"/>
      <c r="E27" s="392"/>
      <c r="F27" s="391"/>
      <c r="G27" s="391"/>
      <c r="H27" s="283"/>
      <c r="I27" s="448">
        <f t="shared" si="0"/>
        <v>0</v>
      </c>
      <c r="J27" s="449"/>
      <c r="K27" s="186">
        <f t="shared" si="1"/>
        <v>0</v>
      </c>
    </row>
    <row r="28" spans="1:11" ht="32.25" customHeight="1">
      <c r="A28" s="392"/>
      <c r="B28" s="450"/>
      <c r="C28" s="451"/>
      <c r="D28" s="452"/>
      <c r="E28" s="392"/>
      <c r="F28" s="391"/>
      <c r="G28" s="391"/>
      <c r="H28" s="283"/>
      <c r="I28" s="448">
        <f t="shared" si="0"/>
        <v>0</v>
      </c>
      <c r="J28" s="449"/>
      <c r="K28" s="186">
        <f t="shared" si="1"/>
        <v>0</v>
      </c>
    </row>
    <row r="29" spans="1:11" ht="32.25" customHeight="1">
      <c r="A29" s="392"/>
      <c r="B29" s="450"/>
      <c r="C29" s="451"/>
      <c r="D29" s="452"/>
      <c r="E29" s="392"/>
      <c r="F29" s="391"/>
      <c r="G29" s="391"/>
      <c r="H29" s="283"/>
      <c r="I29" s="448">
        <f t="shared" si="0"/>
        <v>0</v>
      </c>
      <c r="J29" s="449"/>
      <c r="K29" s="186">
        <f t="shared" si="1"/>
        <v>0</v>
      </c>
    </row>
    <row r="30" spans="1:11" ht="32.25" customHeight="1">
      <c r="A30" s="392"/>
      <c r="B30" s="450"/>
      <c r="C30" s="451"/>
      <c r="D30" s="452"/>
      <c r="E30" s="392"/>
      <c r="F30" s="391"/>
      <c r="G30" s="391"/>
      <c r="H30" s="283"/>
      <c r="I30" s="448">
        <f t="shared" si="0"/>
        <v>0</v>
      </c>
      <c r="J30" s="449"/>
      <c r="K30" s="186">
        <f t="shared" si="1"/>
        <v>0</v>
      </c>
    </row>
    <row r="31" spans="1:11" ht="32.25" customHeight="1">
      <c r="A31" s="392"/>
      <c r="B31" s="450"/>
      <c r="C31" s="451"/>
      <c r="D31" s="452"/>
      <c r="E31" s="392"/>
      <c r="F31" s="391"/>
      <c r="G31" s="391"/>
      <c r="H31" s="283"/>
      <c r="I31" s="448">
        <f t="shared" si="0"/>
        <v>0</v>
      </c>
      <c r="J31" s="449"/>
      <c r="K31" s="186">
        <f t="shared" si="1"/>
        <v>0</v>
      </c>
    </row>
    <row r="32" spans="1:11" ht="32.25" customHeight="1">
      <c r="A32" s="392"/>
      <c r="B32" s="450"/>
      <c r="C32" s="451"/>
      <c r="D32" s="452"/>
      <c r="E32" s="392"/>
      <c r="F32" s="391"/>
      <c r="G32" s="391"/>
      <c r="H32" s="283"/>
      <c r="I32" s="448">
        <f t="shared" si="0"/>
        <v>0</v>
      </c>
      <c r="J32" s="449"/>
      <c r="K32" s="186">
        <f t="shared" si="1"/>
        <v>0</v>
      </c>
    </row>
    <row r="33" spans="1:11" ht="32.25" customHeight="1">
      <c r="A33" s="392"/>
      <c r="B33" s="450"/>
      <c r="C33" s="451"/>
      <c r="D33" s="452"/>
      <c r="E33" s="392"/>
      <c r="F33" s="391"/>
      <c r="G33" s="391"/>
      <c r="H33" s="283"/>
      <c r="I33" s="448">
        <f t="shared" si="0"/>
        <v>0</v>
      </c>
      <c r="J33" s="449"/>
      <c r="K33" s="186">
        <f t="shared" si="1"/>
        <v>0</v>
      </c>
    </row>
    <row r="34" spans="1:11" ht="32.25" customHeight="1">
      <c r="A34" s="392"/>
      <c r="B34" s="450"/>
      <c r="C34" s="451"/>
      <c r="D34" s="452"/>
      <c r="E34" s="392"/>
      <c r="F34" s="391"/>
      <c r="G34" s="391"/>
      <c r="H34" s="283"/>
      <c r="I34" s="448">
        <f t="shared" si="0"/>
        <v>0</v>
      </c>
      <c r="J34" s="449"/>
      <c r="K34" s="186">
        <f t="shared" si="1"/>
        <v>0</v>
      </c>
    </row>
    <row r="35" spans="1:11" ht="32.25" customHeight="1">
      <c r="A35" s="392"/>
      <c r="B35" s="450"/>
      <c r="C35" s="451"/>
      <c r="D35" s="452"/>
      <c r="E35" s="392"/>
      <c r="F35" s="391"/>
      <c r="G35" s="391"/>
      <c r="H35" s="283"/>
      <c r="I35" s="448">
        <f t="shared" si="0"/>
        <v>0</v>
      </c>
      <c r="J35" s="449"/>
      <c r="K35" s="186">
        <f t="shared" si="1"/>
        <v>0</v>
      </c>
    </row>
    <row r="36" spans="1:11" ht="32.25" customHeight="1">
      <c r="A36" s="392"/>
      <c r="B36" s="450"/>
      <c r="C36" s="451"/>
      <c r="D36" s="452"/>
      <c r="E36" s="392"/>
      <c r="F36" s="391"/>
      <c r="G36" s="391"/>
      <c r="H36" s="283"/>
      <c r="I36" s="448">
        <f t="shared" si="0"/>
        <v>0</v>
      </c>
      <c r="J36" s="449"/>
      <c r="K36" s="186">
        <f t="shared" si="1"/>
        <v>0</v>
      </c>
    </row>
    <row r="37" spans="1:11" ht="32.25" customHeight="1">
      <c r="A37" s="392"/>
      <c r="B37" s="450"/>
      <c r="C37" s="451"/>
      <c r="D37" s="452"/>
      <c r="E37" s="392"/>
      <c r="F37" s="391"/>
      <c r="G37" s="391"/>
      <c r="H37" s="283"/>
      <c r="I37" s="448">
        <f t="shared" si="0"/>
        <v>0</v>
      </c>
      <c r="J37" s="449"/>
      <c r="K37" s="186">
        <f t="shared" si="1"/>
        <v>0</v>
      </c>
    </row>
    <row r="38" spans="1:11" ht="32.25" customHeight="1">
      <c r="A38" s="392"/>
      <c r="B38" s="450"/>
      <c r="C38" s="451"/>
      <c r="D38" s="452"/>
      <c r="E38" s="392"/>
      <c r="F38" s="391"/>
      <c r="G38" s="391"/>
      <c r="H38" s="283"/>
      <c r="I38" s="448">
        <f t="shared" si="0"/>
        <v>0</v>
      </c>
      <c r="J38" s="449"/>
      <c r="K38" s="186">
        <f t="shared" si="1"/>
        <v>0</v>
      </c>
    </row>
    <row r="39" spans="1:11" ht="32.25" customHeight="1">
      <c r="A39" s="392"/>
      <c r="B39" s="450"/>
      <c r="C39" s="451"/>
      <c r="D39" s="452"/>
      <c r="E39" s="392"/>
      <c r="F39" s="391"/>
      <c r="G39" s="391"/>
      <c r="H39" s="283"/>
      <c r="I39" s="448">
        <f t="shared" si="0"/>
        <v>0</v>
      </c>
      <c r="J39" s="449"/>
      <c r="K39" s="186">
        <f t="shared" si="1"/>
        <v>0</v>
      </c>
    </row>
    <row r="40" spans="1:11" ht="32.25" customHeight="1">
      <c r="A40" s="392"/>
      <c r="B40" s="450"/>
      <c r="C40" s="451"/>
      <c r="D40" s="452"/>
      <c r="E40" s="392"/>
      <c r="F40" s="391"/>
      <c r="G40" s="391"/>
      <c r="H40" s="283"/>
      <c r="I40" s="448">
        <f t="shared" si="0"/>
        <v>0</v>
      </c>
      <c r="J40" s="449"/>
      <c r="K40" s="186">
        <f t="shared" si="1"/>
        <v>0</v>
      </c>
    </row>
    <row r="41" spans="1:11" ht="32.25" customHeight="1">
      <c r="A41" s="392"/>
      <c r="B41" s="450"/>
      <c r="C41" s="451"/>
      <c r="D41" s="452"/>
      <c r="E41" s="392"/>
      <c r="F41" s="391"/>
      <c r="G41" s="391"/>
      <c r="H41" s="283"/>
      <c r="I41" s="448">
        <f t="shared" si="0"/>
        <v>0</v>
      </c>
      <c r="J41" s="449"/>
      <c r="K41" s="186">
        <f t="shared" si="1"/>
        <v>0</v>
      </c>
    </row>
    <row r="42" spans="1:11" ht="32.25" customHeight="1">
      <c r="A42" s="392"/>
      <c r="B42" s="450"/>
      <c r="C42" s="451"/>
      <c r="D42" s="452"/>
      <c r="E42" s="392"/>
      <c r="F42" s="391"/>
      <c r="G42" s="391"/>
      <c r="H42" s="283"/>
      <c r="I42" s="448">
        <f t="shared" si="0"/>
        <v>0</v>
      </c>
      <c r="J42" s="449"/>
      <c r="K42" s="186">
        <f t="shared" si="1"/>
        <v>0</v>
      </c>
    </row>
    <row r="43" spans="1:11" ht="15.75">
      <c r="A43" s="392"/>
      <c r="B43" s="471" t="s">
        <v>667</v>
      </c>
      <c r="C43" s="472"/>
      <c r="D43" s="473"/>
      <c r="E43" s="393"/>
      <c r="F43" s="394"/>
      <c r="G43" s="394"/>
      <c r="H43" s="395"/>
      <c r="I43" s="466"/>
      <c r="J43" s="467"/>
      <c r="K43" s="186">
        <f t="shared" si="1"/>
        <v>0</v>
      </c>
    </row>
    <row r="44" spans="1:11" ht="15.75">
      <c r="A44" s="468" t="s">
        <v>100</v>
      </c>
      <c r="B44" s="469"/>
      <c r="C44" s="469"/>
      <c r="D44" s="469"/>
      <c r="E44" s="469"/>
      <c r="F44" s="469"/>
      <c r="G44" s="469"/>
      <c r="H44" s="470"/>
      <c r="I44" s="464">
        <f>SUM(I14:J43)</f>
        <v>0</v>
      </c>
      <c r="J44" s="465"/>
      <c r="K44" s="187">
        <f>SUM(K14:K43)</f>
        <v>0</v>
      </c>
    </row>
    <row r="45" spans="1:11" s="117" customFormat="1" ht="39.75" customHeight="1">
      <c r="A45" s="456" t="s">
        <v>441</v>
      </c>
      <c r="B45" s="456"/>
      <c r="C45" s="456"/>
      <c r="D45" s="456"/>
      <c r="E45" s="456"/>
      <c r="F45" s="456"/>
      <c r="G45" s="456"/>
      <c r="H45" s="456"/>
      <c r="I45" s="456"/>
      <c r="J45" s="456"/>
      <c r="K45" s="456"/>
    </row>
    <row r="47" spans="1:13" ht="15.75">
      <c r="A47" s="3" t="s">
        <v>314</v>
      </c>
      <c r="B47" s="1"/>
      <c r="C47" s="1"/>
      <c r="D47" s="1"/>
      <c r="E47" s="1"/>
      <c r="F47" s="1"/>
      <c r="G47" s="1"/>
      <c r="H47" s="1"/>
      <c r="I47" s="1"/>
      <c r="J47" s="1"/>
      <c r="K47" s="1"/>
      <c r="L47" s="1"/>
      <c r="M47" s="1"/>
    </row>
    <row r="48" spans="1:11" s="39" customFormat="1" ht="89.25">
      <c r="A48" s="388" t="s">
        <v>48</v>
      </c>
      <c r="B48" s="388" t="s">
        <v>315</v>
      </c>
      <c r="C48" s="388" t="s">
        <v>49</v>
      </c>
      <c r="D48" s="389" t="s">
        <v>387</v>
      </c>
      <c r="E48" s="388" t="s">
        <v>457</v>
      </c>
      <c r="F48" s="388" t="s">
        <v>310</v>
      </c>
      <c r="G48" s="434" t="s">
        <v>442</v>
      </c>
      <c r="H48" s="434"/>
      <c r="I48" s="388" t="s">
        <v>316</v>
      </c>
      <c r="J48" s="388" t="s">
        <v>317</v>
      </c>
      <c r="K48" s="388" t="s">
        <v>318</v>
      </c>
    </row>
    <row r="49" spans="1:12" ht="15.75">
      <c r="A49" s="392"/>
      <c r="B49" s="279"/>
      <c r="C49" s="392"/>
      <c r="D49" s="391"/>
      <c r="E49" s="284"/>
      <c r="F49" s="283"/>
      <c r="G49" s="443"/>
      <c r="H49" s="444"/>
      <c r="I49" s="285"/>
      <c r="J49" s="285"/>
      <c r="K49" s="186">
        <f aca="true" t="shared" si="2" ref="K49:K77">IF($J$78=0,0,J49/$J$78)</f>
        <v>0</v>
      </c>
      <c r="L49" s="39"/>
    </row>
    <row r="50" spans="1:12" ht="15.75">
      <c r="A50" s="392"/>
      <c r="B50" s="279"/>
      <c r="C50" s="392"/>
      <c r="D50" s="391"/>
      <c r="E50" s="284"/>
      <c r="F50" s="283"/>
      <c r="G50" s="443"/>
      <c r="H50" s="444"/>
      <c r="I50" s="285"/>
      <c r="J50" s="285"/>
      <c r="K50" s="186">
        <f t="shared" si="2"/>
        <v>0</v>
      </c>
      <c r="L50" s="39"/>
    </row>
    <row r="51" spans="1:12" ht="15.75">
      <c r="A51" s="392"/>
      <c r="B51" s="279"/>
      <c r="C51" s="392"/>
      <c r="D51" s="391"/>
      <c r="E51" s="284"/>
      <c r="F51" s="283"/>
      <c r="G51" s="443"/>
      <c r="H51" s="444"/>
      <c r="I51" s="285"/>
      <c r="J51" s="285"/>
      <c r="K51" s="186">
        <f t="shared" si="2"/>
        <v>0</v>
      </c>
      <c r="L51" s="39"/>
    </row>
    <row r="52" spans="1:12" ht="15.75">
      <c r="A52" s="392"/>
      <c r="B52" s="279"/>
      <c r="C52" s="392"/>
      <c r="D52" s="391"/>
      <c r="E52" s="284"/>
      <c r="F52" s="283"/>
      <c r="G52" s="443"/>
      <c r="H52" s="444"/>
      <c r="I52" s="285"/>
      <c r="J52" s="285"/>
      <c r="K52" s="186">
        <f t="shared" si="2"/>
        <v>0</v>
      </c>
      <c r="L52" s="39"/>
    </row>
    <row r="53" spans="1:12" ht="15.75">
      <c r="A53" s="392"/>
      <c r="B53" s="279"/>
      <c r="C53" s="392"/>
      <c r="D53" s="391"/>
      <c r="E53" s="284"/>
      <c r="F53" s="283"/>
      <c r="G53" s="443"/>
      <c r="H53" s="444"/>
      <c r="I53" s="285"/>
      <c r="J53" s="285"/>
      <c r="K53" s="186">
        <f t="shared" si="2"/>
        <v>0</v>
      </c>
      <c r="L53" s="39"/>
    </row>
    <row r="54" spans="1:12" ht="15.75">
      <c r="A54" s="392"/>
      <c r="B54" s="279"/>
      <c r="C54" s="392"/>
      <c r="D54" s="391"/>
      <c r="E54" s="284"/>
      <c r="F54" s="283"/>
      <c r="G54" s="443"/>
      <c r="H54" s="444"/>
      <c r="I54" s="285"/>
      <c r="J54" s="285"/>
      <c r="K54" s="186">
        <f t="shared" si="2"/>
        <v>0</v>
      </c>
      <c r="L54" s="39"/>
    </row>
    <row r="55" spans="1:12" ht="15.75">
      <c r="A55" s="392"/>
      <c r="B55" s="279"/>
      <c r="C55" s="392"/>
      <c r="D55" s="391"/>
      <c r="E55" s="284"/>
      <c r="F55" s="283"/>
      <c r="G55" s="443"/>
      <c r="H55" s="444"/>
      <c r="I55" s="285"/>
      <c r="J55" s="285"/>
      <c r="K55" s="186">
        <f t="shared" si="2"/>
        <v>0</v>
      </c>
      <c r="L55" s="39"/>
    </row>
    <row r="56" spans="1:12" ht="15.75">
      <c r="A56" s="392"/>
      <c r="B56" s="279"/>
      <c r="C56" s="392"/>
      <c r="D56" s="391"/>
      <c r="E56" s="284"/>
      <c r="F56" s="283"/>
      <c r="G56" s="443"/>
      <c r="H56" s="444"/>
      <c r="I56" s="285"/>
      <c r="J56" s="285"/>
      <c r="K56" s="186">
        <f t="shared" si="2"/>
        <v>0</v>
      </c>
      <c r="L56" s="39"/>
    </row>
    <row r="57" spans="1:12" ht="15.75">
      <c r="A57" s="392"/>
      <c r="B57" s="279"/>
      <c r="C57" s="392"/>
      <c r="D57" s="391"/>
      <c r="E57" s="284"/>
      <c r="F57" s="283"/>
      <c r="G57" s="443"/>
      <c r="H57" s="444"/>
      <c r="I57" s="285"/>
      <c r="J57" s="285"/>
      <c r="K57" s="186">
        <f t="shared" si="2"/>
        <v>0</v>
      </c>
      <c r="L57" s="39"/>
    </row>
    <row r="58" spans="1:12" ht="15.75">
      <c r="A58" s="392"/>
      <c r="B58" s="279"/>
      <c r="C58" s="392"/>
      <c r="D58" s="391"/>
      <c r="E58" s="284"/>
      <c r="F58" s="283"/>
      <c r="G58" s="443"/>
      <c r="H58" s="444"/>
      <c r="I58" s="285"/>
      <c r="J58" s="285"/>
      <c r="K58" s="186">
        <f t="shared" si="2"/>
        <v>0</v>
      </c>
      <c r="L58" s="39"/>
    </row>
    <row r="59" spans="1:12" ht="15.75">
      <c r="A59" s="392"/>
      <c r="B59" s="279"/>
      <c r="C59" s="392"/>
      <c r="D59" s="391"/>
      <c r="E59" s="284"/>
      <c r="F59" s="283"/>
      <c r="G59" s="443"/>
      <c r="H59" s="444"/>
      <c r="I59" s="285"/>
      <c r="J59" s="285"/>
      <c r="K59" s="186">
        <f t="shared" si="2"/>
        <v>0</v>
      </c>
      <c r="L59" s="39"/>
    </row>
    <row r="60" spans="1:12" ht="15.75">
      <c r="A60" s="392"/>
      <c r="B60" s="279"/>
      <c r="C60" s="392"/>
      <c r="D60" s="391"/>
      <c r="E60" s="284"/>
      <c r="F60" s="283"/>
      <c r="G60" s="443"/>
      <c r="H60" s="444"/>
      <c r="I60" s="285"/>
      <c r="J60" s="285"/>
      <c r="K60" s="186">
        <f t="shared" si="2"/>
        <v>0</v>
      </c>
      <c r="L60" s="39"/>
    </row>
    <row r="61" spans="1:12" ht="15.75">
      <c r="A61" s="392"/>
      <c r="B61" s="279"/>
      <c r="C61" s="392"/>
      <c r="D61" s="391"/>
      <c r="E61" s="284"/>
      <c r="F61" s="283"/>
      <c r="G61" s="443"/>
      <c r="H61" s="444"/>
      <c r="I61" s="285"/>
      <c r="J61" s="285"/>
      <c r="K61" s="186">
        <f t="shared" si="2"/>
        <v>0</v>
      </c>
      <c r="L61" s="39"/>
    </row>
    <row r="62" spans="1:12" ht="15.75">
      <c r="A62" s="392"/>
      <c r="B62" s="279"/>
      <c r="C62" s="392"/>
      <c r="D62" s="391"/>
      <c r="E62" s="284"/>
      <c r="F62" s="283"/>
      <c r="G62" s="443"/>
      <c r="H62" s="444"/>
      <c r="I62" s="285"/>
      <c r="J62" s="285"/>
      <c r="K62" s="186">
        <f t="shared" si="2"/>
        <v>0</v>
      </c>
      <c r="L62" s="39"/>
    </row>
    <row r="63" spans="1:12" ht="15.75">
      <c r="A63" s="392"/>
      <c r="B63" s="279"/>
      <c r="C63" s="392"/>
      <c r="D63" s="391"/>
      <c r="E63" s="284"/>
      <c r="F63" s="283"/>
      <c r="G63" s="443"/>
      <c r="H63" s="444"/>
      <c r="I63" s="285"/>
      <c r="J63" s="285"/>
      <c r="K63" s="186">
        <f t="shared" si="2"/>
        <v>0</v>
      </c>
      <c r="L63" s="39"/>
    </row>
    <row r="64" spans="1:12" ht="15.75">
      <c r="A64" s="392"/>
      <c r="B64" s="279"/>
      <c r="C64" s="392"/>
      <c r="D64" s="391"/>
      <c r="E64" s="284"/>
      <c r="F64" s="283"/>
      <c r="G64" s="443"/>
      <c r="H64" s="444"/>
      <c r="I64" s="285"/>
      <c r="J64" s="285"/>
      <c r="K64" s="186">
        <f t="shared" si="2"/>
        <v>0</v>
      </c>
      <c r="L64" s="39"/>
    </row>
    <row r="65" spans="1:12" ht="15.75">
      <c r="A65" s="392"/>
      <c r="B65" s="279"/>
      <c r="C65" s="392"/>
      <c r="D65" s="391"/>
      <c r="E65" s="284"/>
      <c r="F65" s="283"/>
      <c r="G65" s="443"/>
      <c r="H65" s="444"/>
      <c r="I65" s="285"/>
      <c r="J65" s="285"/>
      <c r="K65" s="186">
        <f t="shared" si="2"/>
        <v>0</v>
      </c>
      <c r="L65" s="39"/>
    </row>
    <row r="66" spans="1:12" ht="15.75">
      <c r="A66" s="392"/>
      <c r="B66" s="279"/>
      <c r="C66" s="392"/>
      <c r="D66" s="391"/>
      <c r="E66" s="284"/>
      <c r="F66" s="283"/>
      <c r="G66" s="443"/>
      <c r="H66" s="444"/>
      <c r="I66" s="285"/>
      <c r="J66" s="285"/>
      <c r="K66" s="186">
        <f t="shared" si="2"/>
        <v>0</v>
      </c>
      <c r="L66" s="39"/>
    </row>
    <row r="67" spans="1:12" ht="15.75">
      <c r="A67" s="392"/>
      <c r="B67" s="279"/>
      <c r="C67" s="392"/>
      <c r="D67" s="391"/>
      <c r="E67" s="284"/>
      <c r="F67" s="283"/>
      <c r="G67" s="443"/>
      <c r="H67" s="444"/>
      <c r="I67" s="285"/>
      <c r="J67" s="285"/>
      <c r="K67" s="186">
        <f t="shared" si="2"/>
        <v>0</v>
      </c>
      <c r="L67" s="39"/>
    </row>
    <row r="68" spans="1:12" ht="15.75">
      <c r="A68" s="392"/>
      <c r="B68" s="279"/>
      <c r="C68" s="392"/>
      <c r="D68" s="391"/>
      <c r="E68" s="284"/>
      <c r="F68" s="283"/>
      <c r="G68" s="443"/>
      <c r="H68" s="444"/>
      <c r="I68" s="285"/>
      <c r="J68" s="285"/>
      <c r="K68" s="186">
        <f t="shared" si="2"/>
        <v>0</v>
      </c>
      <c r="L68" s="39"/>
    </row>
    <row r="69" spans="1:12" ht="15.75">
      <c r="A69" s="392"/>
      <c r="B69" s="279"/>
      <c r="C69" s="392"/>
      <c r="D69" s="391"/>
      <c r="E69" s="284"/>
      <c r="F69" s="283"/>
      <c r="G69" s="443"/>
      <c r="H69" s="444"/>
      <c r="I69" s="285"/>
      <c r="J69" s="285"/>
      <c r="K69" s="186">
        <f t="shared" si="2"/>
        <v>0</v>
      </c>
      <c r="L69" s="39"/>
    </row>
    <row r="70" spans="1:12" ht="15.75">
      <c r="A70" s="392"/>
      <c r="B70" s="279"/>
      <c r="C70" s="392"/>
      <c r="D70" s="391"/>
      <c r="E70" s="284"/>
      <c r="F70" s="283"/>
      <c r="G70" s="443"/>
      <c r="H70" s="444"/>
      <c r="I70" s="285"/>
      <c r="J70" s="285"/>
      <c r="K70" s="186">
        <f t="shared" si="2"/>
        <v>0</v>
      </c>
      <c r="L70" s="39"/>
    </row>
    <row r="71" spans="1:12" ht="15.75">
      <c r="A71" s="392"/>
      <c r="B71" s="279"/>
      <c r="C71" s="392"/>
      <c r="D71" s="391"/>
      <c r="E71" s="284"/>
      <c r="F71" s="283"/>
      <c r="G71" s="443"/>
      <c r="H71" s="444"/>
      <c r="I71" s="285"/>
      <c r="J71" s="285"/>
      <c r="K71" s="186">
        <f t="shared" si="2"/>
        <v>0</v>
      </c>
      <c r="L71" s="39"/>
    </row>
    <row r="72" spans="1:12" ht="15.75">
      <c r="A72" s="392"/>
      <c r="B72" s="279"/>
      <c r="C72" s="392"/>
      <c r="D72" s="391"/>
      <c r="E72" s="284"/>
      <c r="F72" s="283"/>
      <c r="G72" s="443"/>
      <c r="H72" s="444"/>
      <c r="I72" s="285"/>
      <c r="J72" s="285"/>
      <c r="K72" s="186">
        <f t="shared" si="2"/>
        <v>0</v>
      </c>
      <c r="L72" s="39"/>
    </row>
    <row r="73" spans="1:12" ht="15.75">
      <c r="A73" s="392"/>
      <c r="B73" s="279"/>
      <c r="C73" s="392"/>
      <c r="D73" s="391"/>
      <c r="E73" s="284"/>
      <c r="F73" s="283"/>
      <c r="G73" s="443"/>
      <c r="H73" s="444"/>
      <c r="I73" s="285"/>
      <c r="J73" s="285"/>
      <c r="K73" s="186">
        <f t="shared" si="2"/>
        <v>0</v>
      </c>
      <c r="L73" s="39"/>
    </row>
    <row r="74" spans="1:12" ht="15.75">
      <c r="A74" s="392"/>
      <c r="B74" s="279"/>
      <c r="C74" s="392"/>
      <c r="D74" s="391"/>
      <c r="E74" s="284"/>
      <c r="F74" s="283"/>
      <c r="G74" s="443"/>
      <c r="H74" s="444"/>
      <c r="I74" s="285"/>
      <c r="J74" s="285"/>
      <c r="K74" s="186">
        <f t="shared" si="2"/>
        <v>0</v>
      </c>
      <c r="L74" s="39"/>
    </row>
    <row r="75" spans="1:12" ht="15.75">
      <c r="A75" s="392"/>
      <c r="B75" s="279"/>
      <c r="C75" s="392"/>
      <c r="D75" s="391"/>
      <c r="E75" s="284"/>
      <c r="F75" s="283"/>
      <c r="G75" s="443"/>
      <c r="H75" s="444"/>
      <c r="I75" s="285"/>
      <c r="J75" s="285"/>
      <c r="K75" s="186">
        <f t="shared" si="2"/>
        <v>0</v>
      </c>
      <c r="L75" s="39"/>
    </row>
    <row r="76" spans="1:12" ht="15.75">
      <c r="A76" s="392"/>
      <c r="B76" s="279"/>
      <c r="C76" s="392"/>
      <c r="D76" s="391"/>
      <c r="E76" s="284"/>
      <c r="F76" s="283"/>
      <c r="G76" s="443"/>
      <c r="H76" s="444"/>
      <c r="I76" s="285"/>
      <c r="J76" s="285"/>
      <c r="K76" s="186">
        <f t="shared" si="2"/>
        <v>0</v>
      </c>
      <c r="L76" s="39"/>
    </row>
    <row r="77" spans="1:12" ht="15.75">
      <c r="A77" s="392"/>
      <c r="B77" s="279"/>
      <c r="C77" s="392"/>
      <c r="D77" s="391"/>
      <c r="E77" s="284"/>
      <c r="F77" s="283"/>
      <c r="G77" s="443"/>
      <c r="H77" s="444"/>
      <c r="I77" s="285"/>
      <c r="J77" s="285"/>
      <c r="K77" s="186">
        <f t="shared" si="2"/>
        <v>0</v>
      </c>
      <c r="L77" s="39"/>
    </row>
    <row r="78" spans="1:12" ht="15.75">
      <c r="A78" s="455" t="s">
        <v>100</v>
      </c>
      <c r="B78" s="455"/>
      <c r="C78" s="455"/>
      <c r="D78" s="455"/>
      <c r="E78" s="455"/>
      <c r="F78" s="455"/>
      <c r="G78" s="455"/>
      <c r="H78" s="455"/>
      <c r="I78" s="455"/>
      <c r="J78" s="179">
        <f>SUM(J49:J77)</f>
        <v>0</v>
      </c>
      <c r="K78" s="187">
        <f>SUM(K49:K77)</f>
        <v>0</v>
      </c>
      <c r="L78" s="39"/>
    </row>
    <row r="79" spans="1:12" ht="15.75">
      <c r="A79" s="174"/>
      <c r="B79" s="174"/>
      <c r="C79" s="174"/>
      <c r="D79" s="174"/>
      <c r="E79" s="174"/>
      <c r="F79" s="174"/>
      <c r="G79" s="174"/>
      <c r="H79" s="174"/>
      <c r="I79" s="174"/>
      <c r="J79" s="174"/>
      <c r="K79" s="174"/>
      <c r="L79" s="39"/>
    </row>
  </sheetData>
  <sheetProtection sheet="1" objects="1" scenarios="1"/>
  <mergeCells count="102">
    <mergeCell ref="I41:J41"/>
    <mergeCell ref="I42:J42"/>
    <mergeCell ref="I31:J31"/>
    <mergeCell ref="I32:J32"/>
    <mergeCell ref="I39:J39"/>
    <mergeCell ref="B29:D29"/>
    <mergeCell ref="B30:D30"/>
    <mergeCell ref="B31:D31"/>
    <mergeCell ref="B32:D32"/>
    <mergeCell ref="I40:J40"/>
    <mergeCell ref="I38:J38"/>
    <mergeCell ref="I33:J33"/>
    <mergeCell ref="I34:J34"/>
    <mergeCell ref="I35:J35"/>
    <mergeCell ref="I36:J36"/>
    <mergeCell ref="I37:J37"/>
    <mergeCell ref="I27:J27"/>
    <mergeCell ref="I28:J28"/>
    <mergeCell ref="I29:J29"/>
    <mergeCell ref="I30:J30"/>
    <mergeCell ref="B40:D40"/>
    <mergeCell ref="B33:D33"/>
    <mergeCell ref="B34:D34"/>
    <mergeCell ref="B35:D35"/>
    <mergeCell ref="B36:D36"/>
    <mergeCell ref="B37:D37"/>
    <mergeCell ref="I22:J22"/>
    <mergeCell ref="B23:D23"/>
    <mergeCell ref="B24:D24"/>
    <mergeCell ref="B25:D25"/>
    <mergeCell ref="B26:D26"/>
    <mergeCell ref="I23:J23"/>
    <mergeCell ref="I24:J24"/>
    <mergeCell ref="I25:J25"/>
    <mergeCell ref="I26:J26"/>
    <mergeCell ref="B17:D17"/>
    <mergeCell ref="B18:D18"/>
    <mergeCell ref="B19:D19"/>
    <mergeCell ref="B20:D20"/>
    <mergeCell ref="A44:H44"/>
    <mergeCell ref="B43:D43"/>
    <mergeCell ref="B21:D21"/>
    <mergeCell ref="B22:D22"/>
    <mergeCell ref="B41:D41"/>
    <mergeCell ref="B42:D42"/>
    <mergeCell ref="A78:I78"/>
    <mergeCell ref="A45:K45"/>
    <mergeCell ref="A1:K1"/>
    <mergeCell ref="A3:K4"/>
    <mergeCell ref="A12:K12"/>
    <mergeCell ref="I44:J44"/>
    <mergeCell ref="B14:D14"/>
    <mergeCell ref="B15:D15"/>
    <mergeCell ref="B16:D16"/>
    <mergeCell ref="I21:J21"/>
    <mergeCell ref="G50:H50"/>
    <mergeCell ref="B27:D27"/>
    <mergeCell ref="B39:D39"/>
    <mergeCell ref="I13:J13"/>
    <mergeCell ref="I14:J14"/>
    <mergeCell ref="I15:J15"/>
    <mergeCell ref="B13:D13"/>
    <mergeCell ref="B38:D38"/>
    <mergeCell ref="B28:D28"/>
    <mergeCell ref="I43:J43"/>
    <mergeCell ref="B2:K2"/>
    <mergeCell ref="B6:K6"/>
    <mergeCell ref="B11:K11"/>
    <mergeCell ref="G48:H48"/>
    <mergeCell ref="G49:H49"/>
    <mergeCell ref="I16:J16"/>
    <mergeCell ref="I17:J17"/>
    <mergeCell ref="I18:J18"/>
    <mergeCell ref="I19:J19"/>
    <mergeCell ref="I20:J20"/>
    <mergeCell ref="G56:H56"/>
    <mergeCell ref="G57:H57"/>
    <mergeCell ref="G58:H58"/>
    <mergeCell ref="G59:H59"/>
    <mergeCell ref="G60:H60"/>
    <mergeCell ref="G51:H51"/>
    <mergeCell ref="G52:H52"/>
    <mergeCell ref="G53:H53"/>
    <mergeCell ref="G54:H54"/>
    <mergeCell ref="G55:H55"/>
    <mergeCell ref="G66:H66"/>
    <mergeCell ref="G67:H67"/>
    <mergeCell ref="G68:H68"/>
    <mergeCell ref="G69:H69"/>
    <mergeCell ref="G70:H70"/>
    <mergeCell ref="G61:H61"/>
    <mergeCell ref="G62:H62"/>
    <mergeCell ref="G63:H63"/>
    <mergeCell ref="G64:H64"/>
    <mergeCell ref="G65:H65"/>
    <mergeCell ref="G76:H76"/>
    <mergeCell ref="G77:H77"/>
    <mergeCell ref="G71:H71"/>
    <mergeCell ref="G72:H72"/>
    <mergeCell ref="G73:H73"/>
    <mergeCell ref="G74:H74"/>
    <mergeCell ref="G75:H75"/>
  </mergeCells>
  <conditionalFormatting sqref="A1:K42 A44:K79 A43:I43 K43">
    <cfRule type="expression" priority="1" dxfId="0">
      <formula>$M$2=0</formula>
    </cfRule>
  </conditionalFormatting>
  <dataValidations count="9">
    <dataValidation type="decimal" allowBlank="1" showErrorMessage="1" errorTitle="KĻŪDA" error="Tikai procenti no 0% līdz 100%" sqref="I49:I77">
      <formula1>0</formula1>
      <formula2>1</formula2>
    </dataValidation>
    <dataValidation type="whole" allowBlank="1" showErrorMessage="1" errorTitle="KĻŪDA" error="Tikai veseli skaitļi robežās no 1900 līdz 2015" sqref="E14:E43 C49:C77">
      <formula1>1900</formula1>
      <formula2>2015</formula2>
    </dataValidation>
    <dataValidation type="decimal" allowBlank="1" showErrorMessage="1" errorTitle="KĻŪDA" error="Tikai skaitļi robežās no 0 līdz 100000" sqref="F14:G43 D49:D77">
      <formula1>0</formula1>
      <formula2>100000</formula2>
    </dataValidation>
    <dataValidation type="whole" allowBlank="1" showErrorMessage="1" errorTitle="KĻŪDA" error="Tikai veseli skaitļi robežās no 0 līdz 12" sqref="K8">
      <formula1>0</formula1>
      <formula2>12</formula2>
    </dataValidation>
    <dataValidation type="whole" allowBlank="1" showErrorMessage="1" errorTitle="KĻŪDA" error="Tikai veseli skaitļi robežās no 0 līdz 7" sqref="K7">
      <formula1>0</formula1>
      <formula2>7</formula2>
    </dataValidation>
    <dataValidation type="whole" allowBlank="1" showErrorMessage="1" errorTitle="KĻŪDA" error="Tikai veseli skaitļi robežās no 0 līdz 52" sqref="F8">
      <formula1>0</formula1>
      <formula2>52</formula2>
    </dataValidation>
    <dataValidation type="whole" allowBlank="1" showInputMessage="1" showErrorMessage="1" errorTitle="KĻŪDA" error="Tikai veseli skaitļi robežās no 0 līdz 24" sqref="F7">
      <formula1>0</formula1>
      <formula2>24</formula2>
    </dataValidation>
    <dataValidation type="whole" allowBlank="1" showErrorMessage="1" errorTitle="KĻŪDA" error="Tikai veseli skaitļi robežās no 0 līdz 8760" sqref="H14:H43 F49:F77 I43">
      <formula1>0</formula1>
      <formula2>8760</formula2>
    </dataValidation>
    <dataValidation type="whole" allowBlank="1" showErrorMessage="1" errorTitle="KĻŪDA" error="Tikai veseli skaitļi no 0 līdz 100" sqref="A14:A43 A49:A77">
      <formula1>0</formula1>
      <formula2>100</formula2>
    </dataValidation>
  </dataValidations>
  <printOptions horizontalCentered="1"/>
  <pageMargins left="0.7874015748031497" right="0.7874015748031497" top="0.7874015748031497" bottom="0.7874015748031497" header="0.3937007874015748" footer="0.3937007874015748"/>
  <pageSetup horizontalDpi="300" verticalDpi="300" orientation="landscape" paperSize="9" scale="98" r:id="rId1"/>
  <headerFooter>
    <oddFooter>&amp;C&amp;"Times New Roman,Regular"&amp;12 4</oddFooter>
  </headerFooter>
  <rowBreaks count="1" manualBreakCount="1">
    <brk id="46" max="10" man="1"/>
  </rowBreaks>
</worksheet>
</file>

<file path=xl/worksheets/sheet5.xml><?xml version="1.0" encoding="utf-8"?>
<worksheet xmlns="http://schemas.openxmlformats.org/spreadsheetml/2006/main" xmlns:r="http://schemas.openxmlformats.org/officeDocument/2006/relationships">
  <sheetPr>
    <tabColor theme="6" tint="-0.24997000396251678"/>
  </sheetPr>
  <dimension ref="A1:P63"/>
  <sheetViews>
    <sheetView view="pageBreakPreview" zoomScaleSheetLayoutView="100" zoomScalePageLayoutView="70" workbookViewId="0" topLeftCell="A1">
      <selection activeCell="D36" sqref="D36"/>
    </sheetView>
  </sheetViews>
  <sheetFormatPr defaultColWidth="9.140625" defaultRowHeight="15"/>
  <cols>
    <col min="1" max="1" width="6.28125" style="23" customWidth="1"/>
    <col min="2" max="2" width="12.28125" style="23" customWidth="1"/>
    <col min="3" max="3" width="18.00390625" style="23" customWidth="1"/>
    <col min="4" max="4" width="10.28125" style="23" customWidth="1"/>
    <col min="5" max="5" width="8.8515625" style="23" customWidth="1"/>
    <col min="6" max="6" width="10.421875" style="23" customWidth="1"/>
    <col min="7" max="7" width="7.7109375" style="23" customWidth="1"/>
    <col min="8" max="8" width="8.421875" style="23" customWidth="1"/>
    <col min="9" max="9" width="7.421875" style="23" customWidth="1"/>
    <col min="10" max="10" width="10.00390625" style="23" customWidth="1"/>
    <col min="11" max="12" width="9.140625" style="23" customWidth="1"/>
    <col min="13" max="13" width="7.421875" style="23" customWidth="1"/>
    <col min="14" max="14" width="10.7109375" style="23" customWidth="1"/>
    <col min="15" max="16384" width="9.140625" style="23" customWidth="1"/>
  </cols>
  <sheetData>
    <row r="1" spans="1:16" ht="15.75">
      <c r="A1" s="420" t="s">
        <v>108</v>
      </c>
      <c r="B1" s="420"/>
      <c r="C1" s="420"/>
      <c r="D1" s="420"/>
      <c r="E1" s="420"/>
      <c r="F1" s="420"/>
      <c r="G1" s="420"/>
      <c r="H1" s="420"/>
      <c r="I1" s="420"/>
      <c r="J1" s="420"/>
      <c r="K1" s="420"/>
      <c r="L1" s="420"/>
      <c r="M1" s="420"/>
      <c r="N1" s="420"/>
      <c r="P1" s="120">
        <f>SATURS!$C$3</f>
        <v>0</v>
      </c>
    </row>
    <row r="2" spans="1:16" ht="15.75">
      <c r="A2" s="113" t="s">
        <v>170</v>
      </c>
      <c r="B2" s="4" t="s">
        <v>392</v>
      </c>
      <c r="C2" s="3"/>
      <c r="D2" s="3"/>
      <c r="E2" s="3"/>
      <c r="F2" s="3"/>
      <c r="G2" s="3"/>
      <c r="P2" s="117">
        <f>SATURS!$C$5</f>
        <v>1</v>
      </c>
    </row>
    <row r="3" spans="1:14" ht="63" customHeight="1">
      <c r="A3" s="219" t="s">
        <v>111</v>
      </c>
      <c r="B3" s="509" t="s">
        <v>109</v>
      </c>
      <c r="C3" s="509"/>
      <c r="D3" s="513"/>
      <c r="E3" s="513"/>
      <c r="F3" s="513"/>
      <c r="G3" s="513"/>
      <c r="H3" s="513"/>
      <c r="I3" s="513"/>
      <c r="J3" s="513"/>
      <c r="K3" s="513"/>
      <c r="L3" s="513"/>
      <c r="M3" s="513"/>
      <c r="N3" s="513"/>
    </row>
    <row r="4" spans="1:9" ht="15.75">
      <c r="A4" s="46" t="s">
        <v>112</v>
      </c>
      <c r="B4" s="509" t="s">
        <v>110</v>
      </c>
      <c r="C4" s="509"/>
      <c r="D4" s="514"/>
      <c r="E4" s="514"/>
      <c r="F4" s="514"/>
      <c r="G4" s="514"/>
      <c r="H4" s="514"/>
      <c r="I4" s="514"/>
    </row>
    <row r="5" spans="1:9" ht="15.75">
      <c r="A5" s="530" t="s">
        <v>120</v>
      </c>
      <c r="B5" s="509" t="s">
        <v>113</v>
      </c>
      <c r="C5" s="510" t="s">
        <v>114</v>
      </c>
      <c r="D5" s="511"/>
      <c r="E5" s="511"/>
      <c r="F5" s="502"/>
      <c r="G5" s="502"/>
      <c r="H5" s="498" t="s">
        <v>64</v>
      </c>
      <c r="I5" s="498"/>
    </row>
    <row r="6" spans="1:9" ht="15.75">
      <c r="A6" s="531"/>
      <c r="B6" s="509"/>
      <c r="C6" s="510" t="s">
        <v>115</v>
      </c>
      <c r="D6" s="523"/>
      <c r="E6" s="523"/>
      <c r="F6" s="522"/>
      <c r="G6" s="522"/>
      <c r="H6" s="498" t="s">
        <v>119</v>
      </c>
      <c r="I6" s="498"/>
    </row>
    <row r="7" spans="1:9" ht="15.75">
      <c r="A7" s="531"/>
      <c r="B7" s="509"/>
      <c r="C7" s="510" t="s">
        <v>116</v>
      </c>
      <c r="D7" s="523"/>
      <c r="E7" s="523"/>
      <c r="F7" s="522"/>
      <c r="G7" s="522"/>
      <c r="H7" s="498" t="s">
        <v>119</v>
      </c>
      <c r="I7" s="498"/>
    </row>
    <row r="8" spans="1:9" ht="15.75">
      <c r="A8" s="531"/>
      <c r="B8" s="509"/>
      <c r="C8" s="510" t="s">
        <v>117</v>
      </c>
      <c r="D8" s="523"/>
      <c r="E8" s="523"/>
      <c r="F8" s="502"/>
      <c r="G8" s="502"/>
      <c r="H8" s="498" t="s">
        <v>64</v>
      </c>
      <c r="I8" s="498"/>
    </row>
    <row r="9" spans="1:9" ht="15.75">
      <c r="A9" s="531"/>
      <c r="B9" s="512"/>
      <c r="C9" s="510" t="s">
        <v>118</v>
      </c>
      <c r="D9" s="523"/>
      <c r="E9" s="532"/>
      <c r="F9" s="502"/>
      <c r="G9" s="502"/>
      <c r="H9" s="498" t="s">
        <v>64</v>
      </c>
      <c r="I9" s="498"/>
    </row>
    <row r="10" spans="1:9" ht="18.75">
      <c r="A10" s="226" t="s">
        <v>121</v>
      </c>
      <c r="B10" s="533" t="s">
        <v>320</v>
      </c>
      <c r="C10" s="534"/>
      <c r="D10" s="534"/>
      <c r="E10" s="516">
        <f>D47</f>
        <v>0</v>
      </c>
      <c r="F10" s="517"/>
      <c r="G10" s="517"/>
      <c r="H10" s="517"/>
      <c r="I10" s="517"/>
    </row>
    <row r="11" spans="1:9" ht="15.75">
      <c r="A11" s="498" t="s">
        <v>122</v>
      </c>
      <c r="B11" s="535" t="s">
        <v>123</v>
      </c>
      <c r="C11" s="536"/>
      <c r="D11" s="537"/>
      <c r="E11" s="521" t="s">
        <v>147</v>
      </c>
      <c r="F11" s="521"/>
      <c r="G11" s="521"/>
      <c r="H11" s="508"/>
      <c r="I11" s="508"/>
    </row>
    <row r="12" spans="1:9" ht="15.75">
      <c r="A12" s="498"/>
      <c r="B12" s="538"/>
      <c r="C12" s="539"/>
      <c r="D12" s="540"/>
      <c r="E12" s="521" t="s">
        <v>148</v>
      </c>
      <c r="F12" s="521"/>
      <c r="G12" s="521"/>
      <c r="H12" s="508"/>
      <c r="I12" s="508"/>
    </row>
    <row r="13" spans="1:9" ht="15.75">
      <c r="A13" s="498"/>
      <c r="B13" s="538"/>
      <c r="C13" s="539"/>
      <c r="D13" s="540"/>
      <c r="E13" s="41" t="s">
        <v>124</v>
      </c>
      <c r="F13" s="20"/>
      <c r="G13" s="82"/>
      <c r="H13" s="508"/>
      <c r="I13" s="508"/>
    </row>
    <row r="14" spans="1:14" ht="15.75" customHeight="1">
      <c r="A14" s="219" t="s">
        <v>125</v>
      </c>
      <c r="B14" s="529" t="s">
        <v>127</v>
      </c>
      <c r="C14" s="529"/>
      <c r="D14" s="529"/>
      <c r="E14" s="529"/>
      <c r="F14" s="529"/>
      <c r="G14" s="529"/>
      <c r="H14" s="529"/>
      <c r="I14" s="529"/>
      <c r="J14" s="529"/>
      <c r="K14" s="529"/>
      <c r="L14" s="529"/>
      <c r="M14" s="529"/>
      <c r="N14" s="529"/>
    </row>
    <row r="15" spans="1:14" ht="15.75">
      <c r="A15" s="240" t="s">
        <v>48</v>
      </c>
      <c r="B15" s="213" t="s">
        <v>87</v>
      </c>
      <c r="C15" s="434" t="s">
        <v>321</v>
      </c>
      <c r="D15" s="434"/>
      <c r="E15" s="434"/>
      <c r="F15" s="434"/>
      <c r="G15" s="434"/>
      <c r="H15" s="434"/>
      <c r="I15" s="434"/>
      <c r="J15" s="434"/>
      <c r="K15" s="434"/>
      <c r="L15" s="434"/>
      <c r="M15" s="434"/>
      <c r="N15" s="434"/>
    </row>
    <row r="16" spans="1:14" ht="15.75">
      <c r="A16" s="281"/>
      <c r="B16" s="286" t="s">
        <v>354</v>
      </c>
      <c r="C16" s="504"/>
      <c r="D16" s="505"/>
      <c r="E16" s="505"/>
      <c r="F16" s="505"/>
      <c r="G16" s="505"/>
      <c r="H16" s="505"/>
      <c r="I16" s="505"/>
      <c r="J16" s="505"/>
      <c r="K16" s="505"/>
      <c r="L16" s="505"/>
      <c r="M16" s="505"/>
      <c r="N16" s="506"/>
    </row>
    <row r="17" spans="1:14" ht="15.75">
      <c r="A17" s="281"/>
      <c r="B17" s="286"/>
      <c r="C17" s="504"/>
      <c r="D17" s="505"/>
      <c r="E17" s="505"/>
      <c r="F17" s="505"/>
      <c r="G17" s="505"/>
      <c r="H17" s="505"/>
      <c r="I17" s="505"/>
      <c r="J17" s="505"/>
      <c r="K17" s="505"/>
      <c r="L17" s="505"/>
      <c r="M17" s="505"/>
      <c r="N17" s="506"/>
    </row>
    <row r="18" spans="1:14" ht="15.75">
      <c r="A18" s="281"/>
      <c r="B18" s="286"/>
      <c r="C18" s="504"/>
      <c r="D18" s="505"/>
      <c r="E18" s="505"/>
      <c r="F18" s="505"/>
      <c r="G18" s="505"/>
      <c r="H18" s="505"/>
      <c r="I18" s="505"/>
      <c r="J18" s="505"/>
      <c r="K18" s="505"/>
      <c r="L18" s="505"/>
      <c r="M18" s="505"/>
      <c r="N18" s="506"/>
    </row>
    <row r="19" spans="1:14" ht="15.75">
      <c r="A19" s="281"/>
      <c r="B19" s="286"/>
      <c r="C19" s="504"/>
      <c r="D19" s="505"/>
      <c r="E19" s="505"/>
      <c r="F19" s="505"/>
      <c r="G19" s="505"/>
      <c r="H19" s="505"/>
      <c r="I19" s="505"/>
      <c r="J19" s="505"/>
      <c r="K19" s="505"/>
      <c r="L19" s="505"/>
      <c r="M19" s="505"/>
      <c r="N19" s="506"/>
    </row>
    <row r="20" spans="1:14" ht="15.75">
      <c r="A20" s="281"/>
      <c r="B20" s="286"/>
      <c r="C20" s="504"/>
      <c r="D20" s="505"/>
      <c r="E20" s="505"/>
      <c r="F20" s="505"/>
      <c r="G20" s="505"/>
      <c r="H20" s="505"/>
      <c r="I20" s="505"/>
      <c r="J20" s="505"/>
      <c r="K20" s="505"/>
      <c r="L20" s="505"/>
      <c r="M20" s="505"/>
      <c r="N20" s="506"/>
    </row>
    <row r="21" spans="1:14" ht="15.75">
      <c r="A21" s="281"/>
      <c r="B21" s="286"/>
      <c r="C21" s="504"/>
      <c r="D21" s="505"/>
      <c r="E21" s="505"/>
      <c r="F21" s="505"/>
      <c r="G21" s="505"/>
      <c r="H21" s="505"/>
      <c r="I21" s="505"/>
      <c r="J21" s="505"/>
      <c r="K21" s="505"/>
      <c r="L21" s="505"/>
      <c r="M21" s="505"/>
      <c r="N21" s="506"/>
    </row>
    <row r="22" spans="1:14" ht="15.75">
      <c r="A22" s="281"/>
      <c r="B22" s="286"/>
      <c r="C22" s="504"/>
      <c r="D22" s="505"/>
      <c r="E22" s="505"/>
      <c r="F22" s="505"/>
      <c r="G22" s="505"/>
      <c r="H22" s="505"/>
      <c r="I22" s="505"/>
      <c r="J22" s="505"/>
      <c r="K22" s="505"/>
      <c r="L22" s="505"/>
      <c r="M22" s="505"/>
      <c r="N22" s="506"/>
    </row>
    <row r="23" spans="1:14" ht="15.75">
      <c r="A23" s="281"/>
      <c r="B23" s="286"/>
      <c r="C23" s="504"/>
      <c r="D23" s="505"/>
      <c r="E23" s="505"/>
      <c r="F23" s="505"/>
      <c r="G23" s="505"/>
      <c r="H23" s="505"/>
      <c r="I23" s="505"/>
      <c r="J23" s="505"/>
      <c r="K23" s="505"/>
      <c r="L23" s="505"/>
      <c r="M23" s="505"/>
      <c r="N23" s="506"/>
    </row>
    <row r="24" spans="1:14" ht="15.75">
      <c r="A24" s="281"/>
      <c r="B24" s="286"/>
      <c r="C24" s="504"/>
      <c r="D24" s="505"/>
      <c r="E24" s="505"/>
      <c r="F24" s="505"/>
      <c r="G24" s="505"/>
      <c r="H24" s="505"/>
      <c r="I24" s="505"/>
      <c r="J24" s="505"/>
      <c r="K24" s="505"/>
      <c r="L24" s="505"/>
      <c r="M24" s="505"/>
      <c r="N24" s="506"/>
    </row>
    <row r="25" spans="1:14" ht="15.75">
      <c r="A25" s="281"/>
      <c r="B25" s="286"/>
      <c r="C25" s="441"/>
      <c r="D25" s="441"/>
      <c r="E25" s="441"/>
      <c r="F25" s="441"/>
      <c r="G25" s="441"/>
      <c r="H25" s="441"/>
      <c r="I25" s="441"/>
      <c r="J25" s="441"/>
      <c r="K25" s="441"/>
      <c r="L25" s="441"/>
      <c r="M25" s="441"/>
      <c r="N25" s="441"/>
    </row>
    <row r="26" spans="1:14" ht="15.75">
      <c r="A26" s="17" t="s">
        <v>126</v>
      </c>
      <c r="B26" s="510" t="s">
        <v>22</v>
      </c>
      <c r="C26" s="523"/>
      <c r="D26" s="523"/>
      <c r="E26" s="523"/>
      <c r="F26" s="523"/>
      <c r="G26" s="523"/>
      <c r="H26" s="523"/>
      <c r="I26" s="523"/>
      <c r="J26" s="523"/>
      <c r="K26" s="523"/>
      <c r="L26" s="523"/>
      <c r="M26" s="523"/>
      <c r="N26" s="524"/>
    </row>
    <row r="27" spans="1:14" ht="33" customHeight="1">
      <c r="A27" s="525"/>
      <c r="B27" s="525"/>
      <c r="C27" s="525"/>
      <c r="D27" s="525"/>
      <c r="E27" s="525"/>
      <c r="F27" s="525"/>
      <c r="G27" s="525"/>
      <c r="H27" s="525"/>
      <c r="I27" s="525"/>
      <c r="J27" s="525"/>
      <c r="K27" s="525"/>
      <c r="L27" s="525"/>
      <c r="M27" s="525"/>
      <c r="N27" s="525"/>
    </row>
    <row r="28" spans="1:14" ht="15.75">
      <c r="A28" s="526" t="s">
        <v>353</v>
      </c>
      <c r="B28" s="527"/>
      <c r="C28" s="527"/>
      <c r="D28" s="527"/>
      <c r="E28" s="527"/>
      <c r="F28" s="527"/>
      <c r="G28" s="528"/>
      <c r="H28" s="287"/>
      <c r="I28" s="509" t="s">
        <v>396</v>
      </c>
      <c r="J28" s="509"/>
      <c r="K28" s="509"/>
      <c r="L28" s="509"/>
      <c r="M28" s="509"/>
      <c r="N28" s="509"/>
    </row>
    <row r="30" spans="1:14" ht="15.75" customHeight="1">
      <c r="A30" s="123" t="s">
        <v>171</v>
      </c>
      <c r="B30" s="503" t="s">
        <v>393</v>
      </c>
      <c r="C30" s="503"/>
      <c r="D30" s="503"/>
      <c r="E30" s="503"/>
      <c r="F30" s="503"/>
      <c r="G30" s="503"/>
      <c r="H30" s="503"/>
      <c r="I30" s="503"/>
      <c r="J30" s="503"/>
      <c r="K30" s="503"/>
      <c r="L30" s="503"/>
      <c r="M30" s="503"/>
      <c r="N30" s="503"/>
    </row>
    <row r="31" spans="1:14" ht="15.75">
      <c r="A31" s="518"/>
      <c r="B31" s="519"/>
      <c r="C31" s="519"/>
      <c r="D31" s="519"/>
      <c r="E31" s="519"/>
      <c r="F31" s="520"/>
      <c r="G31" s="489" t="s">
        <v>184</v>
      </c>
      <c r="H31" s="490"/>
      <c r="I31" s="490"/>
      <c r="J31" s="491"/>
      <c r="K31" s="489" t="s">
        <v>185</v>
      </c>
      <c r="L31" s="490"/>
      <c r="M31" s="490"/>
      <c r="N31" s="491"/>
    </row>
    <row r="32" spans="1:14" ht="15.75">
      <c r="A32" s="500" t="s">
        <v>48</v>
      </c>
      <c r="B32" s="500" t="s">
        <v>186</v>
      </c>
      <c r="C32" s="500" t="s">
        <v>187</v>
      </c>
      <c r="D32" s="500" t="s">
        <v>195</v>
      </c>
      <c r="E32" s="500" t="s">
        <v>348</v>
      </c>
      <c r="F32" s="500" t="s">
        <v>188</v>
      </c>
      <c r="G32" s="500" t="s">
        <v>189</v>
      </c>
      <c r="H32" s="500"/>
      <c r="I32" s="500" t="s">
        <v>190</v>
      </c>
      <c r="J32" s="501" t="s">
        <v>662</v>
      </c>
      <c r="K32" s="500" t="s">
        <v>191</v>
      </c>
      <c r="L32" s="500"/>
      <c r="M32" s="500" t="s">
        <v>190</v>
      </c>
      <c r="N32" s="501" t="s">
        <v>662</v>
      </c>
    </row>
    <row r="33" spans="1:14" ht="25.5">
      <c r="A33" s="500"/>
      <c r="B33" s="500"/>
      <c r="C33" s="500"/>
      <c r="D33" s="500"/>
      <c r="E33" s="500"/>
      <c r="F33" s="500"/>
      <c r="G33" s="220" t="s">
        <v>390</v>
      </c>
      <c r="H33" s="220" t="s">
        <v>192</v>
      </c>
      <c r="I33" s="500"/>
      <c r="J33" s="501"/>
      <c r="K33" s="220" t="s">
        <v>390</v>
      </c>
      <c r="L33" s="220" t="s">
        <v>192</v>
      </c>
      <c r="M33" s="500"/>
      <c r="N33" s="501"/>
    </row>
    <row r="34" spans="1:14" s="101" customFormat="1" ht="19.5" customHeight="1">
      <c r="A34" s="500"/>
      <c r="B34" s="500"/>
      <c r="C34" s="500"/>
      <c r="D34" s="161" t="s">
        <v>443</v>
      </c>
      <c r="E34" s="161" t="s">
        <v>57</v>
      </c>
      <c r="F34" s="161" t="s">
        <v>436</v>
      </c>
      <c r="G34" s="161" t="s">
        <v>391</v>
      </c>
      <c r="H34" s="162" t="s">
        <v>391</v>
      </c>
      <c r="I34" s="163" t="s">
        <v>193</v>
      </c>
      <c r="J34" s="161" t="s">
        <v>128</v>
      </c>
      <c r="K34" s="161" t="s">
        <v>391</v>
      </c>
      <c r="L34" s="162" t="s">
        <v>391</v>
      </c>
      <c r="M34" s="163" t="s">
        <v>193</v>
      </c>
      <c r="N34" s="161" t="s">
        <v>128</v>
      </c>
    </row>
    <row r="35" spans="1:14" s="101" customFormat="1" ht="15.75">
      <c r="A35" s="484" t="s">
        <v>591</v>
      </c>
      <c r="B35" s="484"/>
      <c r="C35" s="485"/>
      <c r="D35" s="486"/>
      <c r="E35" s="487"/>
      <c r="F35" s="487"/>
      <c r="G35" s="487"/>
      <c r="H35" s="487"/>
      <c r="I35" s="487"/>
      <c r="J35" s="487"/>
      <c r="K35" s="487"/>
      <c r="L35" s="487"/>
      <c r="M35" s="487"/>
      <c r="N35" s="488"/>
    </row>
    <row r="36" spans="1:16" ht="15.75">
      <c r="A36" s="498">
        <v>1</v>
      </c>
      <c r="B36" s="499" t="s">
        <v>194</v>
      </c>
      <c r="C36" s="288"/>
      <c r="D36" s="289"/>
      <c r="E36" s="290"/>
      <c r="F36" s="188">
        <f>D36*E36</f>
        <v>0</v>
      </c>
      <c r="G36" s="474"/>
      <c r="H36" s="492">
        <f>1!$E$8</f>
      </c>
      <c r="I36" s="495">
        <f>1!$E$9</f>
      </c>
      <c r="J36" s="478"/>
      <c r="K36" s="474"/>
      <c r="L36" s="474"/>
      <c r="M36" s="477"/>
      <c r="N36" s="478"/>
      <c r="P36" s="92"/>
    </row>
    <row r="37" spans="1:14" ht="15.75" customHeight="1">
      <c r="A37" s="498"/>
      <c r="B37" s="499"/>
      <c r="C37" s="288"/>
      <c r="D37" s="289"/>
      <c r="E37" s="290"/>
      <c r="F37" s="188">
        <f aca="true" t="shared" si="0" ref="F37:F46">D37*E37</f>
        <v>0</v>
      </c>
      <c r="G37" s="475"/>
      <c r="H37" s="493"/>
      <c r="I37" s="496"/>
      <c r="J37" s="479"/>
      <c r="K37" s="475"/>
      <c r="L37" s="475"/>
      <c r="M37" s="477"/>
      <c r="N37" s="479"/>
    </row>
    <row r="38" spans="1:16" ht="15.75" customHeight="1">
      <c r="A38" s="498"/>
      <c r="B38" s="499"/>
      <c r="C38" s="291"/>
      <c r="D38" s="289"/>
      <c r="E38" s="290"/>
      <c r="F38" s="188">
        <f t="shared" si="0"/>
        <v>0</v>
      </c>
      <c r="G38" s="476"/>
      <c r="H38" s="494"/>
      <c r="I38" s="497"/>
      <c r="J38" s="480"/>
      <c r="K38" s="476"/>
      <c r="L38" s="476"/>
      <c r="M38" s="477"/>
      <c r="N38" s="480"/>
      <c r="P38" s="105"/>
    </row>
    <row r="39" spans="1:14" s="101" customFormat="1" ht="15.75">
      <c r="A39" s="484" t="s">
        <v>591</v>
      </c>
      <c r="B39" s="484"/>
      <c r="C39" s="485"/>
      <c r="D39" s="486"/>
      <c r="E39" s="487"/>
      <c r="F39" s="487"/>
      <c r="G39" s="487"/>
      <c r="H39" s="487"/>
      <c r="I39" s="487"/>
      <c r="J39" s="487"/>
      <c r="K39" s="487"/>
      <c r="L39" s="487"/>
      <c r="M39" s="487"/>
      <c r="N39" s="488"/>
    </row>
    <row r="40" spans="1:16" ht="15.75" customHeight="1">
      <c r="A40" s="498">
        <f>IF(3!$D$39="","",2)</f>
      </c>
      <c r="B40" s="499">
        <f>IF(3!$D$39="","","ZONA 2")</f>
      </c>
      <c r="C40" s="291"/>
      <c r="D40" s="289"/>
      <c r="E40" s="290"/>
      <c r="F40" s="188">
        <f t="shared" si="0"/>
        <v>0</v>
      </c>
      <c r="G40" s="474"/>
      <c r="H40" s="492">
        <f>1!$E$8</f>
      </c>
      <c r="I40" s="495">
        <f>1!$E$9</f>
      </c>
      <c r="J40" s="478"/>
      <c r="K40" s="474"/>
      <c r="L40" s="474"/>
      <c r="M40" s="477"/>
      <c r="N40" s="478"/>
      <c r="O40" s="105"/>
      <c r="P40" s="105"/>
    </row>
    <row r="41" spans="1:14" ht="15.75" customHeight="1">
      <c r="A41" s="498"/>
      <c r="B41" s="499"/>
      <c r="C41" s="291"/>
      <c r="D41" s="289"/>
      <c r="E41" s="290"/>
      <c r="F41" s="188">
        <f t="shared" si="0"/>
        <v>0</v>
      </c>
      <c r="G41" s="475"/>
      <c r="H41" s="493"/>
      <c r="I41" s="496"/>
      <c r="J41" s="479"/>
      <c r="K41" s="475"/>
      <c r="L41" s="475"/>
      <c r="M41" s="477"/>
      <c r="N41" s="479"/>
    </row>
    <row r="42" spans="1:14" ht="15.75" customHeight="1">
      <c r="A42" s="498"/>
      <c r="B42" s="499"/>
      <c r="C42" s="291"/>
      <c r="D42" s="289"/>
      <c r="E42" s="290"/>
      <c r="F42" s="188">
        <f t="shared" si="0"/>
        <v>0</v>
      </c>
      <c r="G42" s="476"/>
      <c r="H42" s="494"/>
      <c r="I42" s="497"/>
      <c r="J42" s="480"/>
      <c r="K42" s="476"/>
      <c r="L42" s="476"/>
      <c r="M42" s="477"/>
      <c r="N42" s="480"/>
    </row>
    <row r="43" spans="1:14" s="101" customFormat="1" ht="15.75">
      <c r="A43" s="484" t="s">
        <v>591</v>
      </c>
      <c r="B43" s="484"/>
      <c r="C43" s="485"/>
      <c r="D43" s="486"/>
      <c r="E43" s="487"/>
      <c r="F43" s="487"/>
      <c r="G43" s="487"/>
      <c r="H43" s="487"/>
      <c r="I43" s="487"/>
      <c r="J43" s="487"/>
      <c r="K43" s="487"/>
      <c r="L43" s="487"/>
      <c r="M43" s="487"/>
      <c r="N43" s="488"/>
    </row>
    <row r="44" spans="1:15" ht="15.75" customHeight="1">
      <c r="A44" s="498">
        <f>IF(3!$D$43="","",3)</f>
      </c>
      <c r="B44" s="499">
        <f>IF(3!$D$43="","","ZONA 3")</f>
      </c>
      <c r="C44" s="291"/>
      <c r="D44" s="289"/>
      <c r="E44" s="290"/>
      <c r="F44" s="188">
        <f t="shared" si="0"/>
        <v>0</v>
      </c>
      <c r="G44" s="474"/>
      <c r="H44" s="492">
        <f>1!$E$8</f>
      </c>
      <c r="I44" s="495">
        <f>1!$E$9</f>
      </c>
      <c r="J44" s="478"/>
      <c r="K44" s="474"/>
      <c r="L44" s="474"/>
      <c r="M44" s="477"/>
      <c r="N44" s="478"/>
      <c r="O44" s="71"/>
    </row>
    <row r="45" spans="1:14" ht="15.75" customHeight="1">
      <c r="A45" s="498"/>
      <c r="B45" s="499"/>
      <c r="C45" s="291"/>
      <c r="D45" s="289"/>
      <c r="E45" s="290"/>
      <c r="F45" s="188">
        <f t="shared" si="0"/>
        <v>0</v>
      </c>
      <c r="G45" s="475"/>
      <c r="H45" s="493"/>
      <c r="I45" s="496"/>
      <c r="J45" s="479"/>
      <c r="K45" s="475"/>
      <c r="L45" s="475"/>
      <c r="M45" s="477"/>
      <c r="N45" s="479"/>
    </row>
    <row r="46" spans="1:14" ht="15.75" customHeight="1">
      <c r="A46" s="498"/>
      <c r="B46" s="499"/>
      <c r="C46" s="291"/>
      <c r="D46" s="289"/>
      <c r="E46" s="290"/>
      <c r="F46" s="188">
        <f t="shared" si="0"/>
        <v>0</v>
      </c>
      <c r="G46" s="476"/>
      <c r="H46" s="494"/>
      <c r="I46" s="497"/>
      <c r="J46" s="480"/>
      <c r="K46" s="476"/>
      <c r="L46" s="476"/>
      <c r="M46" s="477"/>
      <c r="N46" s="480"/>
    </row>
    <row r="47" spans="1:14" ht="15.75" customHeight="1">
      <c r="A47" s="481" t="s">
        <v>100</v>
      </c>
      <c r="B47" s="482"/>
      <c r="C47" s="483"/>
      <c r="D47" s="180">
        <f>SUM(D36:D38,D40:D42,D44:D46)</f>
        <v>0</v>
      </c>
      <c r="E47" s="181" t="s">
        <v>158</v>
      </c>
      <c r="F47" s="180">
        <f>SUM(F36:F38,F40:F42,F44:F46)</f>
        <v>0</v>
      </c>
      <c r="G47" s="507"/>
      <c r="H47" s="507"/>
      <c r="I47" s="507"/>
      <c r="J47" s="507"/>
      <c r="K47" s="507"/>
      <c r="L47" s="507"/>
      <c r="M47" s="507"/>
      <c r="N47" s="507"/>
    </row>
    <row r="48" spans="1:15" ht="15.75" customHeight="1">
      <c r="A48" s="481" t="s">
        <v>157</v>
      </c>
      <c r="B48" s="482"/>
      <c r="C48" s="483"/>
      <c r="D48" s="97" t="s">
        <v>158</v>
      </c>
      <c r="E48" s="181" t="e">
        <f>AVERAGE(E36:E38,E40:E42,E44:E46)</f>
        <v>#DIV/0!</v>
      </c>
      <c r="F48" s="180" t="s">
        <v>135</v>
      </c>
      <c r="G48" s="507"/>
      <c r="H48" s="507"/>
      <c r="I48" s="507"/>
      <c r="J48" s="507"/>
      <c r="K48" s="507"/>
      <c r="L48" s="507"/>
      <c r="M48" s="507"/>
      <c r="N48" s="507"/>
      <c r="O48" s="71"/>
    </row>
    <row r="49" spans="1:15" s="126" customFormat="1" ht="27.75" customHeight="1">
      <c r="A49" s="515" t="s">
        <v>663</v>
      </c>
      <c r="B49" s="515"/>
      <c r="C49" s="515"/>
      <c r="D49" s="515"/>
      <c r="E49" s="515"/>
      <c r="F49" s="515"/>
      <c r="G49" s="515"/>
      <c r="H49" s="515"/>
      <c r="I49" s="515"/>
      <c r="J49" s="515"/>
      <c r="K49" s="515"/>
      <c r="L49" s="515"/>
      <c r="M49" s="515"/>
      <c r="N49" s="515"/>
      <c r="O49" s="125"/>
    </row>
    <row r="50" spans="1:15" ht="15.75" customHeight="1">
      <c r="A50" s="102"/>
      <c r="B50" s="101"/>
      <c r="D50" s="102"/>
      <c r="E50" s="58"/>
      <c r="F50" s="58"/>
      <c r="G50" s="102"/>
      <c r="H50" s="53"/>
      <c r="I50" s="65"/>
      <c r="J50" s="64"/>
      <c r="K50" s="102"/>
      <c r="L50" s="53"/>
      <c r="M50" s="42"/>
      <c r="N50" s="58"/>
      <c r="O50" s="71"/>
    </row>
    <row r="51" spans="7:13" ht="15.75" customHeight="1">
      <c r="G51" s="102"/>
      <c r="H51" s="102"/>
      <c r="K51" s="102"/>
      <c r="L51" s="63"/>
      <c r="M51" s="63"/>
    </row>
    <row r="52" spans="1:13" ht="15.75" customHeight="1">
      <c r="A52" s="23" t="s">
        <v>657</v>
      </c>
      <c r="M52" s="102"/>
    </row>
    <row r="53" spans="1:13" ht="15.75" customHeight="1">
      <c r="A53" s="23" t="s">
        <v>658</v>
      </c>
      <c r="D53" s="102"/>
      <c r="E53" s="102"/>
      <c r="H53" s="102"/>
      <c r="I53" s="102"/>
      <c r="J53" s="102"/>
      <c r="M53" s="102"/>
    </row>
    <row r="54" spans="1:13" ht="15.75" customHeight="1">
      <c r="A54" s="23" t="s">
        <v>659</v>
      </c>
      <c r="D54" s="102"/>
      <c r="E54" s="102"/>
      <c r="H54" s="102"/>
      <c r="I54" s="102"/>
      <c r="J54" s="102"/>
      <c r="M54" s="102"/>
    </row>
    <row r="55" spans="1:13" ht="15.75" customHeight="1">
      <c r="A55" s="102"/>
      <c r="D55" s="102"/>
      <c r="E55" s="102"/>
      <c r="F55" s="60"/>
      <c r="G55" s="60"/>
      <c r="H55" s="102"/>
      <c r="I55" s="102"/>
      <c r="J55" s="102"/>
      <c r="M55" s="102"/>
    </row>
    <row r="56" spans="1:13" ht="15.75" customHeight="1">
      <c r="A56" s="102"/>
      <c r="D56" s="102"/>
      <c r="E56" s="102"/>
      <c r="J56" s="102"/>
      <c r="M56" s="102"/>
    </row>
    <row r="57" spans="4:13" s="59" customFormat="1" ht="15.75" customHeight="1">
      <c r="D57" s="236"/>
      <c r="E57" s="236"/>
      <c r="H57" s="236"/>
      <c r="I57" s="236"/>
      <c r="J57" s="236"/>
      <c r="M57" s="236"/>
    </row>
    <row r="58" ht="15.75" customHeight="1"/>
    <row r="60" spans="2:14" ht="15.75">
      <c r="B60" s="59"/>
      <c r="C60" s="59"/>
      <c r="D60" s="59"/>
      <c r="E60" s="59"/>
      <c r="F60" s="236"/>
      <c r="G60" s="59"/>
      <c r="H60" s="59"/>
      <c r="I60" s="59"/>
      <c r="J60" s="59"/>
      <c r="K60" s="59"/>
      <c r="L60" s="59"/>
      <c r="M60" s="236"/>
      <c r="N60" s="59"/>
    </row>
    <row r="61" spans="1:13" ht="15.75">
      <c r="A61" s="102"/>
      <c r="F61" s="102"/>
      <c r="M61" s="102"/>
    </row>
    <row r="62" spans="1:13" ht="15.75">
      <c r="A62" s="102"/>
      <c r="F62" s="102"/>
      <c r="M62" s="102"/>
    </row>
    <row r="63" spans="1:13" ht="15.75">
      <c r="A63" s="102"/>
      <c r="F63" s="102"/>
      <c r="M63" s="102"/>
    </row>
  </sheetData>
  <sheetProtection sheet="1" objects="1" scenarios="1"/>
  <mergeCells count="103">
    <mergeCell ref="C8:E8"/>
    <mergeCell ref="C9:E9"/>
    <mergeCell ref="B10:D10"/>
    <mergeCell ref="B11:D13"/>
    <mergeCell ref="B3:C3"/>
    <mergeCell ref="C19:N19"/>
    <mergeCell ref="C20:N20"/>
    <mergeCell ref="C21:N21"/>
    <mergeCell ref="C22:N22"/>
    <mergeCell ref="C23:N23"/>
    <mergeCell ref="B14:N14"/>
    <mergeCell ref="C15:N15"/>
    <mergeCell ref="C16:N16"/>
    <mergeCell ref="I28:N28"/>
    <mergeCell ref="C24:N24"/>
    <mergeCell ref="C25:N25"/>
    <mergeCell ref="B26:N26"/>
    <mergeCell ref="A27:N27"/>
    <mergeCell ref="A28:G28"/>
    <mergeCell ref="E12:G12"/>
    <mergeCell ref="F5:G5"/>
    <mergeCell ref="F9:G9"/>
    <mergeCell ref="F6:G6"/>
    <mergeCell ref="F7:G7"/>
    <mergeCell ref="A1:N1"/>
    <mergeCell ref="A5:A9"/>
    <mergeCell ref="A11:A13"/>
    <mergeCell ref="C6:E6"/>
    <mergeCell ref="C7:E7"/>
    <mergeCell ref="A49:N49"/>
    <mergeCell ref="H5:I5"/>
    <mergeCell ref="H6:I6"/>
    <mergeCell ref="H7:I7"/>
    <mergeCell ref="H8:I8"/>
    <mergeCell ref="H9:I9"/>
    <mergeCell ref="E10:I10"/>
    <mergeCell ref="F32:F33"/>
    <mergeCell ref="G32:H32"/>
    <mergeCell ref="I32:I33"/>
    <mergeCell ref="A39:C39"/>
    <mergeCell ref="B4:C4"/>
    <mergeCell ref="C5:E5"/>
    <mergeCell ref="B5:B9"/>
    <mergeCell ref="D3:N3"/>
    <mergeCell ref="H11:I11"/>
    <mergeCell ref="H12:I12"/>
    <mergeCell ref="D4:I4"/>
    <mergeCell ref="A31:F31"/>
    <mergeCell ref="E11:G11"/>
    <mergeCell ref="I44:I46"/>
    <mergeCell ref="J44:J46"/>
    <mergeCell ref="J40:J42"/>
    <mergeCell ref="A40:A42"/>
    <mergeCell ref="B40:B42"/>
    <mergeCell ref="G40:G42"/>
    <mergeCell ref="A48:C48"/>
    <mergeCell ref="K40:K42"/>
    <mergeCell ref="K36:K38"/>
    <mergeCell ref="J32:J33"/>
    <mergeCell ref="K32:L32"/>
    <mergeCell ref="G47:N48"/>
    <mergeCell ref="A44:A46"/>
    <mergeCell ref="B44:B46"/>
    <mergeCell ref="G44:G46"/>
    <mergeCell ref="H44:H46"/>
    <mergeCell ref="K31:N31"/>
    <mergeCell ref="L36:L38"/>
    <mergeCell ref="M32:M33"/>
    <mergeCell ref="N32:N33"/>
    <mergeCell ref="F8:G8"/>
    <mergeCell ref="B30:N30"/>
    <mergeCell ref="C17:N17"/>
    <mergeCell ref="C18:N18"/>
    <mergeCell ref="H13:I13"/>
    <mergeCell ref="A35:C35"/>
    <mergeCell ref="B32:B34"/>
    <mergeCell ref="C32:C34"/>
    <mergeCell ref="D32:D33"/>
    <mergeCell ref="E32:E33"/>
    <mergeCell ref="D39:N39"/>
    <mergeCell ref="N36:N38"/>
    <mergeCell ref="G36:G38"/>
    <mergeCell ref="H36:H38"/>
    <mergeCell ref="I36:I38"/>
    <mergeCell ref="D35:N35"/>
    <mergeCell ref="A47:C47"/>
    <mergeCell ref="A43:C43"/>
    <mergeCell ref="D43:N43"/>
    <mergeCell ref="G31:J31"/>
    <mergeCell ref="H40:H42"/>
    <mergeCell ref="I40:I42"/>
    <mergeCell ref="J36:J38"/>
    <mergeCell ref="A36:A38"/>
    <mergeCell ref="B36:B38"/>
    <mergeCell ref="A32:A34"/>
    <mergeCell ref="K44:K46"/>
    <mergeCell ref="L44:L46"/>
    <mergeCell ref="M44:M46"/>
    <mergeCell ref="N44:N46"/>
    <mergeCell ref="M36:M38"/>
    <mergeCell ref="M40:M42"/>
    <mergeCell ref="N40:N42"/>
    <mergeCell ref="L40:L42"/>
  </mergeCells>
  <conditionalFormatting sqref="A30:N49">
    <cfRule type="expression" priority="4" dxfId="59">
      <formula>$P$1=1</formula>
    </cfRule>
  </conditionalFormatting>
  <conditionalFormatting sqref="E10">
    <cfRule type="expression" priority="3" dxfId="60">
      <formula>$D$47&gt;$E$10</formula>
    </cfRule>
  </conditionalFormatting>
  <conditionalFormatting sqref="A1:N49">
    <cfRule type="expression" priority="1" dxfId="0">
      <formula>$P$2=0</formula>
    </cfRule>
  </conditionalFormatting>
  <dataValidations count="12">
    <dataValidation type="list" allowBlank="1" showInputMessage="1" showErrorMessage="1" sqref="F5:G5 F8:G9">
      <formula1>"ir,nav"</formula1>
    </dataValidation>
    <dataValidation type="whole" allowBlank="1" showErrorMessage="1" errorTitle="KĻŪDA" error="Tikai veseli skaitļi no 0 līdz 100" sqref="A16:A25">
      <formula1>0</formula1>
      <formula2>100</formula2>
    </dataValidation>
    <dataValidation type="whole" allowBlank="1" showErrorMessage="1" errorTitle="KĻŪDA" error="Tikai veseli skaitļi robežās no 2000 līdz 2015" sqref="B16:B25">
      <formula1>2000</formula1>
      <formula2>2015</formula2>
    </dataValidation>
    <dataValidation type="whole" allowBlank="1" showErrorMessage="1" errorTitle="KĻŪDA" error="Tikai veseli skaitļi robežās no 1900 līdz 2015" sqref="D4">
      <formula1>1900</formula1>
      <formula2>2015</formula2>
    </dataValidation>
    <dataValidation type="whole" allowBlank="1" showInputMessage="1" showErrorMessage="1" errorTitle="KĻŪDA" error="Tikai veseli skaitļi robežās no 0 līdz 30" sqref="F6:G7">
      <formula1>0</formula1>
      <formula2>30</formula2>
    </dataValidation>
    <dataValidation type="whole" allowBlank="1" showErrorMessage="1" errorTitle="KĻŪDA" error="Tikai veseli skaitļi robežās no 0 līdz 100000" sqref="E10:I10">
      <formula1>0</formula1>
      <formula2>100000</formula2>
    </dataValidation>
    <dataValidation type="decimal" allowBlank="1" showErrorMessage="1" errorTitle="KĻŪDA" error="Tikai skaitļi robežās no 0 līdz 100000" sqref="H11:I13 D36:D38 D40:D42 D44:D46">
      <formula1>0</formula1>
      <formula2>100000</formula2>
    </dataValidation>
    <dataValidation type="decimal" allowBlank="1" showErrorMessage="1" errorTitle="KĻŪDA" error="Tikai skaitļi robežās no 0 līdz 50" sqref="E36:E38 E40:E42 E44:E46">
      <formula1>0</formula1>
      <formula2>50</formula2>
    </dataValidation>
    <dataValidation type="whole" allowBlank="1" showErrorMessage="1" errorTitle="KĻŪDA" error="Tikai veseli skaitļi robežās no 0 līdz 365" sqref="I40:I42 M36:M38 I36:I38 M44:M46 M40:M42 I44:I46">
      <formula1>0</formula1>
      <formula2>365</formula2>
    </dataValidation>
    <dataValidation type="decimal" allowBlank="1" showErrorMessage="1" errorTitle="KĻŪDA" error="Tikai skaitļi robežās no -20 līdz 50" sqref="G40:H42 K36:L38 G36:H38 K44:L46 K40:L42 G44:H46">
      <formula1>-20</formula1>
      <formula2>50</formula2>
    </dataValidation>
    <dataValidation type="list" showInputMessage="1" showErrorMessage="1" errorTitle="Kļūda" sqref="D43:N43">
      <formula1>$A$52:$A$54</formula1>
    </dataValidation>
    <dataValidation type="list" showInputMessage="1" showErrorMessage="1" errorTitle="Kļūda" sqref="D35:N35 D39:N39">
      <formula1>$A$52:$A$54</formula1>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8" r:id="rId1"/>
  <headerFooter>
    <evenFooter>&amp;C&amp;"Times New Roman,Regular"&amp;12 14</evenFooter>
    <firstFooter>&amp;C&amp;"Times New Roman,Regular"&amp;12 13</firstFooter>
  </headerFooter>
  <rowBreaks count="1" manualBreakCount="1">
    <brk id="28" max="13" man="1"/>
  </rowBreaks>
  <colBreaks count="1" manualBreakCount="1">
    <brk id="14" max="65535" man="1"/>
  </colBreaks>
  <ignoredErrors>
    <ignoredError sqref="H36:I38 H44:I46 H40:I42" unlockedFormula="1"/>
  </ignoredErrors>
</worksheet>
</file>

<file path=xl/worksheets/sheet6.xml><?xml version="1.0" encoding="utf-8"?>
<worksheet xmlns="http://schemas.openxmlformats.org/spreadsheetml/2006/main" xmlns:r="http://schemas.openxmlformats.org/officeDocument/2006/relationships">
  <sheetPr>
    <tabColor theme="6" tint="-0.24997000396251678"/>
  </sheetPr>
  <dimension ref="A1:O259"/>
  <sheetViews>
    <sheetView view="pageBreakPreview" zoomScaleNormal="90" zoomScaleSheetLayoutView="100" zoomScalePageLayoutView="80" workbookViewId="0" topLeftCell="A1">
      <selection activeCell="C35" sqref="C35:C36"/>
    </sheetView>
  </sheetViews>
  <sheetFormatPr defaultColWidth="9.140625" defaultRowHeight="15"/>
  <cols>
    <col min="1" max="1" width="5.8515625" style="24" customWidth="1"/>
    <col min="2" max="2" width="22.421875" style="102" customWidth="1"/>
    <col min="3" max="3" width="37.57421875" style="215" customWidth="1"/>
    <col min="4" max="4" width="9.28125" style="24" customWidth="1"/>
    <col min="5" max="5" width="9.7109375" style="24" customWidth="1"/>
    <col min="6" max="6" width="13.421875" style="24" customWidth="1"/>
    <col min="7" max="7" width="18.8515625" style="24" customWidth="1"/>
    <col min="8" max="8" width="14.140625" style="24" customWidth="1"/>
    <col min="9" max="9" width="14.421875" style="24" customWidth="1"/>
    <col min="10" max="10" width="15.7109375" style="24" customWidth="1"/>
    <col min="11" max="11" width="18.421875" style="24" customWidth="1"/>
    <col min="12" max="14" width="5.00390625" style="24" bestFit="1" customWidth="1"/>
    <col min="15" max="15" width="4.421875" style="24" bestFit="1" customWidth="1"/>
    <col min="16" max="16384" width="9.140625" style="24" customWidth="1"/>
  </cols>
  <sheetData>
    <row r="1" spans="1:12" ht="15.75" customHeight="1">
      <c r="A1" s="541" t="s">
        <v>50</v>
      </c>
      <c r="B1" s="541"/>
      <c r="C1" s="541"/>
      <c r="D1" s="541"/>
      <c r="E1" s="541"/>
      <c r="F1" s="541"/>
      <c r="G1" s="541"/>
      <c r="H1" s="541"/>
      <c r="I1" s="29"/>
      <c r="J1" s="120">
        <f>SATURS!$C$3</f>
        <v>0</v>
      </c>
      <c r="K1" s="29"/>
      <c r="L1" s="106"/>
    </row>
    <row r="2" spans="1:12" ht="15.75">
      <c r="A2" s="147" t="s">
        <v>388</v>
      </c>
      <c r="B2" s="445" t="s">
        <v>389</v>
      </c>
      <c r="C2" s="445"/>
      <c r="D2" s="445"/>
      <c r="E2" s="445"/>
      <c r="F2" s="445"/>
      <c r="G2" s="445"/>
      <c r="H2" s="445"/>
      <c r="I2" s="29"/>
      <c r="J2" s="117">
        <f>SATURS!$C$5</f>
        <v>1</v>
      </c>
      <c r="K2" s="29"/>
      <c r="L2" s="106"/>
    </row>
    <row r="3" spans="1:12" ht="15.75" customHeight="1">
      <c r="A3" s="549">
        <f>IF(3!$D$35="","",3!B36)</f>
      </c>
      <c r="B3" s="549"/>
      <c r="C3" s="549"/>
      <c r="D3" s="549"/>
      <c r="E3" s="549"/>
      <c r="F3" s="549"/>
      <c r="G3" s="549"/>
      <c r="H3" s="549"/>
      <c r="I3" s="29"/>
      <c r="J3" s="29"/>
      <c r="K3" s="29"/>
      <c r="L3" s="106"/>
    </row>
    <row r="4" spans="1:11" ht="63.75">
      <c r="A4" s="542" t="s">
        <v>48</v>
      </c>
      <c r="B4" s="434" t="s">
        <v>52</v>
      </c>
      <c r="C4" s="434" t="s">
        <v>53</v>
      </c>
      <c r="D4" s="208" t="s">
        <v>61</v>
      </c>
      <c r="E4" s="208" t="s">
        <v>60</v>
      </c>
      <c r="F4" s="208" t="s">
        <v>437</v>
      </c>
      <c r="G4" s="208" t="s">
        <v>54</v>
      </c>
      <c r="H4" s="208" t="s">
        <v>55</v>
      </c>
      <c r="I4" s="29"/>
      <c r="J4" s="360" t="s">
        <v>606</v>
      </c>
      <c r="K4" s="360" t="s">
        <v>590</v>
      </c>
    </row>
    <row r="5" spans="1:11" ht="18" customHeight="1">
      <c r="A5" s="543"/>
      <c r="B5" s="434"/>
      <c r="C5" s="434"/>
      <c r="D5" s="208" t="s">
        <v>56</v>
      </c>
      <c r="E5" s="208" t="s">
        <v>438</v>
      </c>
      <c r="F5" s="208" t="s">
        <v>439</v>
      </c>
      <c r="G5" s="208" t="s">
        <v>196</v>
      </c>
      <c r="H5" s="208" t="s">
        <v>58</v>
      </c>
      <c r="I5" s="29"/>
      <c r="J5" s="29"/>
      <c r="K5" s="29"/>
    </row>
    <row r="6" spans="1:12" s="32" customFormat="1" ht="15.75">
      <c r="A6" s="286"/>
      <c r="B6" s="292"/>
      <c r="C6" s="379"/>
      <c r="D6" s="293"/>
      <c r="E6" s="294"/>
      <c r="F6" s="380">
        <f aca="true" t="shared" si="0" ref="F6:F15">IF(ISNA(VLOOKUP(C6,$B$100:$D$257,3,FALSE)),"",VLOOKUP(C6,$B$100:$D$257,3,FALSE))</f>
      </c>
      <c r="G6" s="361">
        <f>IF(3!$D$35="","",3!$G$36-3!$H$36)</f>
      </c>
      <c r="H6" s="182">
        <f>IF(F6="",0,F6*E6)</f>
        <v>0</v>
      </c>
      <c r="I6" s="29"/>
      <c r="J6" s="373"/>
      <c r="K6" s="374">
        <f>IF(F6&lt;&gt;"",19/(G6-1!$E$8),0)*IF(J6="",0,VLOOKUP(J6,$K$68:$O$73,IF(3!$D$35="dzīvojamās mājas, pansionāti, slimnīcas un bērnudārzi",2,IF(3!$D$35="publiskas ēkas, izņemot pansionātus, slimnīcas un bērnudārzus",3,IF(3!$D$35="ražošanas ēkas",4,5))),FALSE))</f>
        <v>0</v>
      </c>
      <c r="L6" s="242"/>
    </row>
    <row r="7" spans="1:12" s="32" customFormat="1" ht="15.75">
      <c r="A7" s="286"/>
      <c r="B7" s="292"/>
      <c r="C7" s="379"/>
      <c r="D7" s="293"/>
      <c r="E7" s="294"/>
      <c r="F7" s="380">
        <f t="shared" si="0"/>
      </c>
      <c r="G7" s="361">
        <f>IF(3!$D$35="","",3!$G$36-3!$H$36)</f>
      </c>
      <c r="H7" s="182">
        <f aca="true" t="shared" si="1" ref="H7:H15">IF(F7="",0,F7*E7)</f>
        <v>0</v>
      </c>
      <c r="I7" s="29"/>
      <c r="J7" s="373"/>
      <c r="K7" s="374">
        <f>IF(F7&lt;&gt;"",19/(G7-1!$E$8),0)*IF(J7="",0,VLOOKUP(J7,$K$68:$O$73,IF(3!$D$35="dzīvojamās mājas, pansionāti, slimnīcas un bērnudārzi",2,IF(3!$D$35="publiskas ēkas, izņemot pansionātus, slimnīcas un bērnudārzus",3,IF(3!$D$35="ražošanas ēkas",4,5))),FALSE))</f>
        <v>0</v>
      </c>
      <c r="L7" s="61"/>
    </row>
    <row r="8" spans="1:12" s="32" customFormat="1" ht="15.75">
      <c r="A8" s="286"/>
      <c r="B8" s="295"/>
      <c r="C8" s="379"/>
      <c r="D8" s="293"/>
      <c r="E8" s="296"/>
      <c r="F8" s="380">
        <f t="shared" si="0"/>
      </c>
      <c r="G8" s="361">
        <f>IF(3!$D$35="","",3!$G$36-3!$H$36)</f>
      </c>
      <c r="H8" s="182">
        <f t="shared" si="1"/>
        <v>0</v>
      </c>
      <c r="I8" s="29"/>
      <c r="J8" s="373"/>
      <c r="K8" s="374">
        <f>IF(F8&lt;&gt;"",19/(G8-1!$E$8),0)*IF(J8="",0,VLOOKUP(J8,$K$68:$O$73,IF(3!$D$35="dzīvojamās mājas, pansionāti, slimnīcas un bērnudārzi",2,IF(3!$D$35="publiskas ēkas, izņemot pansionātus, slimnīcas un bērnudārzus",3,IF(3!$D$35="ražošanas ēkas",4,5))),FALSE))</f>
        <v>0</v>
      </c>
      <c r="L8" s="61"/>
    </row>
    <row r="9" spans="1:12" s="32" customFormat="1" ht="15.75">
      <c r="A9" s="286"/>
      <c r="B9" s="292"/>
      <c r="C9" s="379"/>
      <c r="D9" s="293"/>
      <c r="E9" s="294"/>
      <c r="F9" s="380">
        <f t="shared" si="0"/>
      </c>
      <c r="G9" s="361">
        <f>IF(3!$D$35="","",3!$G$36-3!$H$36)</f>
      </c>
      <c r="H9" s="182">
        <f t="shared" si="1"/>
        <v>0</v>
      </c>
      <c r="I9" s="29"/>
      <c r="J9" s="373"/>
      <c r="K9" s="374">
        <f>IF(F9&lt;&gt;"",19/(G9-1!$E$8),0)*IF(J9="",0,VLOOKUP(J9,$K$68:$O$73,IF(3!$D$35="dzīvojamās mājas, pansionāti, slimnīcas un bērnudārzi",2,IF(3!$D$35="publiskas ēkas, izņemot pansionātus, slimnīcas un bērnudārzus",3,IF(3!$D$35="ražošanas ēkas",4,5))),FALSE))</f>
        <v>0</v>
      </c>
      <c r="L9" s="61"/>
    </row>
    <row r="10" spans="1:12" s="32" customFormat="1" ht="15.75" customHeight="1">
      <c r="A10" s="286"/>
      <c r="B10" s="292"/>
      <c r="C10" s="379"/>
      <c r="D10" s="293"/>
      <c r="E10" s="294"/>
      <c r="F10" s="380">
        <f t="shared" si="0"/>
      </c>
      <c r="G10" s="361">
        <f>IF(3!$D$35="","",3!$G$36-3!$H$36)</f>
      </c>
      <c r="H10" s="182">
        <f t="shared" si="1"/>
        <v>0</v>
      </c>
      <c r="I10" s="29"/>
      <c r="J10" s="373"/>
      <c r="K10" s="374">
        <f>IF(F10&lt;&gt;"",19/(G10-1!$E$8),0)*IF(J10="",0,VLOOKUP(J10,$K$68:$O$73,IF(3!$D$35="dzīvojamās mājas, pansionāti, slimnīcas un bērnudārzi",2,IF(3!$D$35="publiskas ēkas, izņemot pansionātus, slimnīcas un bērnudārzus",3,IF(3!$D$35="ražošanas ēkas",4,5))),FALSE))</f>
        <v>0</v>
      </c>
      <c r="L10" s="61"/>
    </row>
    <row r="11" spans="1:12" s="32" customFormat="1" ht="15.75" customHeight="1">
      <c r="A11" s="286"/>
      <c r="B11" s="341"/>
      <c r="C11" s="381"/>
      <c r="D11" s="293"/>
      <c r="E11" s="294"/>
      <c r="F11" s="380">
        <f t="shared" si="0"/>
      </c>
      <c r="G11" s="361">
        <f>IF(3!$D$35="","",3!$G$36-3!$H$36)</f>
      </c>
      <c r="H11" s="182">
        <f t="shared" si="1"/>
        <v>0</v>
      </c>
      <c r="I11" s="29"/>
      <c r="J11" s="373"/>
      <c r="K11" s="374">
        <f>IF(F11&lt;&gt;"",19/(G11-1!$E$8),0)*IF(J11="",0,VLOOKUP(J11,$K$68:$O$73,IF(3!$D$35="dzīvojamās mājas, pansionāti, slimnīcas un bērnudārzi",2,IF(3!$D$35="publiskas ēkas, izņemot pansionātus, slimnīcas un bērnudārzus",3,IF(3!$D$35="ražošanas ēkas",4,5))),FALSE))</f>
        <v>0</v>
      </c>
      <c r="L11" s="61"/>
    </row>
    <row r="12" spans="1:12" s="32" customFormat="1" ht="15.75">
      <c r="A12" s="286"/>
      <c r="B12" s="298"/>
      <c r="C12" s="381"/>
      <c r="D12" s="293"/>
      <c r="E12" s="294"/>
      <c r="F12" s="380">
        <f t="shared" si="0"/>
      </c>
      <c r="G12" s="361">
        <f>IF(3!$D$35="","",3!$G$36-3!$H$36)</f>
      </c>
      <c r="H12" s="182">
        <f t="shared" si="1"/>
        <v>0</v>
      </c>
      <c r="I12" s="29"/>
      <c r="J12" s="373"/>
      <c r="K12" s="374">
        <f>IF(F12&lt;&gt;"",19/(G12-1!$E$8),0)*IF(J12="",0,VLOOKUP(J12,$K$68:$O$73,IF(3!$D$35="dzīvojamās mājas, pansionāti, slimnīcas un bērnudārzi",2,IF(3!$D$35="publiskas ēkas, izņemot pansionātus, slimnīcas un bērnudārzus",3,IF(3!$D$35="ražošanas ēkas",4,5))),FALSE))</f>
        <v>0</v>
      </c>
      <c r="L12" s="61"/>
    </row>
    <row r="13" spans="1:12" s="32" customFormat="1" ht="15.75" customHeight="1">
      <c r="A13" s="286"/>
      <c r="B13" s="341"/>
      <c r="C13" s="381"/>
      <c r="D13" s="293"/>
      <c r="E13" s="294"/>
      <c r="F13" s="380">
        <f t="shared" si="0"/>
      </c>
      <c r="G13" s="361">
        <f>IF(3!$D$35="","",3!$G$36-3!$H$36)</f>
      </c>
      <c r="H13" s="182">
        <f t="shared" si="1"/>
        <v>0</v>
      </c>
      <c r="I13" s="29"/>
      <c r="J13" s="373"/>
      <c r="K13" s="374">
        <f>IF(F13&lt;&gt;"",19/(G13-1!$E$8),0)*IF(J13="",0,VLOOKUP(J13,$K$68:$O$73,IF(3!$D$35="dzīvojamās mājas, pansionāti, slimnīcas un bērnudārzi",2,IF(3!$D$35="publiskas ēkas, izņemot pansionātus, slimnīcas un bērnudārzus",3,IF(3!$D$35="ražošanas ēkas",4,5))),FALSE))</f>
        <v>0</v>
      </c>
      <c r="L13" s="61"/>
    </row>
    <row r="14" spans="1:12" s="32" customFormat="1" ht="15.75" customHeight="1">
      <c r="A14" s="286"/>
      <c r="B14" s="341"/>
      <c r="C14" s="381"/>
      <c r="D14" s="293"/>
      <c r="E14" s="294"/>
      <c r="F14" s="380">
        <f t="shared" si="0"/>
      </c>
      <c r="G14" s="361">
        <f>IF(3!$D$35="","",3!$G$36-3!$H$36)</f>
      </c>
      <c r="H14" s="182">
        <f t="shared" si="1"/>
        <v>0</v>
      </c>
      <c r="I14" s="29"/>
      <c r="J14" s="373"/>
      <c r="K14" s="374">
        <f>IF(F14&lt;&gt;"",19/(G14-1!$E$8),0)*IF(J14="",0,VLOOKUP(J14,$K$68:$O$73,IF(3!$D$35="dzīvojamās mājas, pansionāti, slimnīcas un bērnudārzi",2,IF(3!$D$35="publiskas ēkas, izņemot pansionātus, slimnīcas un bērnudārzus",3,IF(3!$D$35="ražošanas ēkas",4,5))),FALSE))</f>
        <v>0</v>
      </c>
      <c r="L14" s="61"/>
    </row>
    <row r="15" spans="1:12" s="32" customFormat="1" ht="15.75" customHeight="1">
      <c r="A15" s="286"/>
      <c r="B15" s="277"/>
      <c r="C15" s="381"/>
      <c r="D15" s="293"/>
      <c r="E15" s="294"/>
      <c r="F15" s="380">
        <f t="shared" si="0"/>
      </c>
      <c r="G15" s="361">
        <f>IF(3!$D$35="","",3!$G$36-3!$H$36)</f>
      </c>
      <c r="H15" s="182">
        <f t="shared" si="1"/>
        <v>0</v>
      </c>
      <c r="I15" s="29"/>
      <c r="J15" s="373"/>
      <c r="K15" s="374">
        <f>IF(F15&lt;&gt;"",19/(G15-1!$E$8),0)*IF(J15="",0,VLOOKUP(J15,$K$68:$O$73,IF(3!$D$35="dzīvojamās mājas, pansionāti, slimnīcas un bērnudārzi",2,IF(3!$D$35="publiskas ēkas, izņemot pansionātus, slimnīcas un bērnudārzus",3,IF(3!$D$35="ražošanas ēkas",4,5))),FALSE))</f>
        <v>0</v>
      </c>
      <c r="L15" s="61"/>
    </row>
    <row r="16" spans="1:15" ht="63.75">
      <c r="A16" s="542" t="s">
        <v>48</v>
      </c>
      <c r="B16" s="164" t="s">
        <v>129</v>
      </c>
      <c r="C16" s="164" t="s">
        <v>14</v>
      </c>
      <c r="D16" s="208" t="s">
        <v>197</v>
      </c>
      <c r="E16" s="434" t="s">
        <v>198</v>
      </c>
      <c r="F16" s="434"/>
      <c r="G16" s="208" t="s">
        <v>54</v>
      </c>
      <c r="H16" s="208" t="s">
        <v>55</v>
      </c>
      <c r="I16" s="29"/>
      <c r="J16" s="29"/>
      <c r="K16" s="29"/>
      <c r="L16" s="105"/>
      <c r="O16" s="105"/>
    </row>
    <row r="17" spans="1:15" ht="15.75" customHeight="1">
      <c r="A17" s="543"/>
      <c r="B17" s="165"/>
      <c r="C17" s="165"/>
      <c r="D17" s="208" t="s">
        <v>57</v>
      </c>
      <c r="E17" s="434" t="s">
        <v>199</v>
      </c>
      <c r="F17" s="434"/>
      <c r="G17" s="208" t="s">
        <v>196</v>
      </c>
      <c r="H17" s="208" t="s">
        <v>58</v>
      </c>
      <c r="I17" s="29"/>
      <c r="J17" s="29"/>
      <c r="K17" s="29"/>
      <c r="L17" s="105"/>
      <c r="M17" s="102"/>
      <c r="N17" s="105"/>
      <c r="O17" s="105"/>
    </row>
    <row r="18" spans="1:13" ht="15.75" customHeight="1">
      <c r="A18" s="286"/>
      <c r="B18" s="297"/>
      <c r="C18" s="298"/>
      <c r="D18" s="296"/>
      <c r="E18" s="544"/>
      <c r="F18" s="544"/>
      <c r="G18" s="361">
        <f>IF(3!$D$35="","",3!$G$36-3!$H$36)</f>
      </c>
      <c r="H18" s="182">
        <f>D18*E18</f>
        <v>0</v>
      </c>
      <c r="I18" s="29"/>
      <c r="J18" s="371" t="s">
        <v>605</v>
      </c>
      <c r="K18" s="374">
        <f>IF(E18&lt;&gt;"",19/(G18-1!$E$8),0)*IF(J18="",0,VLOOKUP(J18,$K$68:$O$73,IF(3!$D$35="dzīvojamās mājas, pansionāti, slimnīcas un bērnudārzi",2,IF(3!$D$35="publiskas ēkas, izņemot pansionātus, slimnīcas un bērnudārzus",3,IF(3!$D$35="ražošanas ēkas",4,5))),FALSE))</f>
        <v>0</v>
      </c>
      <c r="L18" s="42"/>
      <c r="M18" s="44"/>
    </row>
    <row r="19" spans="1:13" ht="15.75" customHeight="1">
      <c r="A19" s="286"/>
      <c r="B19" s="297"/>
      <c r="C19" s="298"/>
      <c r="D19" s="296"/>
      <c r="E19" s="544"/>
      <c r="F19" s="544"/>
      <c r="G19" s="361">
        <f>IF(3!$D$35="","",3!$G$36-3!$H$36)</f>
      </c>
      <c r="H19" s="182">
        <f>D19*E19</f>
        <v>0</v>
      </c>
      <c r="I19" s="29"/>
      <c r="J19" s="371" t="s">
        <v>605</v>
      </c>
      <c r="K19" s="374">
        <f>IF(E19&lt;&gt;"",19/(G19-1!$E$8),0)*IF(J19="",0,VLOOKUP(J19,$K$68:$O$73,IF(3!$D$35="dzīvojamās mājas, pansionāti, slimnīcas un bērnudārzi",2,IF(3!$D$35="publiskas ēkas, izņemot pansionātus, slimnīcas un bērnudārzus",3,IF(3!$D$35="ražošanas ēkas",4,5))),FALSE))</f>
        <v>0</v>
      </c>
      <c r="L19" s="42"/>
      <c r="M19" s="66"/>
    </row>
    <row r="20" spans="1:13" ht="15.75" customHeight="1">
      <c r="A20" s="286"/>
      <c r="B20" s="297"/>
      <c r="C20" s="298"/>
      <c r="D20" s="296"/>
      <c r="E20" s="544"/>
      <c r="F20" s="544"/>
      <c r="G20" s="361">
        <f>IF(3!$D$35="","",3!$G$36-3!$H$36)</f>
      </c>
      <c r="H20" s="182">
        <f>D20*E20</f>
        <v>0</v>
      </c>
      <c r="I20" s="29"/>
      <c r="J20" s="371" t="s">
        <v>605</v>
      </c>
      <c r="K20" s="374">
        <f>IF(E20&lt;&gt;"",19/(G20-1!$E$8),0)*IF(J20="",0,VLOOKUP(J20,$K$68:$O$73,IF(3!$D$35="dzīvojamās mājas, pansionāti, slimnīcas un bērnudārzi",2,IF(3!$D$35="publiskas ēkas, izņemot pansionātus, slimnīcas un bērnudārzus",3,IF(3!$D$35="ražošanas ēkas",4,5))),FALSE))</f>
        <v>0</v>
      </c>
      <c r="L20" s="42"/>
      <c r="M20" s="66"/>
    </row>
    <row r="21" spans="1:14" ht="15.75" customHeight="1">
      <c r="A21" s="546" t="str">
        <f>CONCATENATE("Kopā ",3!B36)</f>
        <v>Kopā ZONA 1</v>
      </c>
      <c r="B21" s="546"/>
      <c r="C21" s="546"/>
      <c r="D21" s="546"/>
      <c r="E21" s="546"/>
      <c r="F21" s="546"/>
      <c r="G21" s="546"/>
      <c r="H21" s="189">
        <f>SUM(H18:H20)+SUM(H6:H15)</f>
        <v>0</v>
      </c>
      <c r="I21" s="29"/>
      <c r="J21" s="29"/>
      <c r="K21" s="29"/>
      <c r="L21" s="42"/>
      <c r="M21" s="66"/>
      <c r="N21" s="67"/>
    </row>
    <row r="22" spans="1:13" ht="15.75" customHeight="1">
      <c r="A22" s="547">
        <f>IF(3!$D$39="","",3!B40)</f>
      </c>
      <c r="B22" s="547"/>
      <c r="C22" s="547"/>
      <c r="D22" s="547"/>
      <c r="E22" s="547"/>
      <c r="F22" s="547"/>
      <c r="G22" s="547"/>
      <c r="H22" s="547"/>
      <c r="I22" s="29"/>
      <c r="J22" s="29"/>
      <c r="K22" s="29"/>
      <c r="L22" s="42"/>
      <c r="M22" s="66"/>
    </row>
    <row r="23" spans="1:13" ht="63.75">
      <c r="A23" s="542" t="s">
        <v>48</v>
      </c>
      <c r="B23" s="434" t="s">
        <v>52</v>
      </c>
      <c r="C23" s="434" t="s">
        <v>53</v>
      </c>
      <c r="D23" s="208" t="s">
        <v>61</v>
      </c>
      <c r="E23" s="208" t="s">
        <v>60</v>
      </c>
      <c r="F23" s="208" t="s">
        <v>437</v>
      </c>
      <c r="G23" s="208" t="s">
        <v>54</v>
      </c>
      <c r="H23" s="208" t="s">
        <v>55</v>
      </c>
      <c r="I23" s="29"/>
      <c r="J23" s="29"/>
      <c r="K23" s="29"/>
      <c r="L23" s="42"/>
      <c r="M23" s="66"/>
    </row>
    <row r="24" spans="1:13" ht="18.75" customHeight="1">
      <c r="A24" s="543"/>
      <c r="B24" s="434"/>
      <c r="C24" s="434"/>
      <c r="D24" s="208" t="s">
        <v>56</v>
      </c>
      <c r="E24" s="208" t="s">
        <v>438</v>
      </c>
      <c r="F24" s="208" t="s">
        <v>439</v>
      </c>
      <c r="G24" s="208" t="s">
        <v>196</v>
      </c>
      <c r="H24" s="208" t="s">
        <v>58</v>
      </c>
      <c r="I24" s="29"/>
      <c r="J24" s="29"/>
      <c r="K24" s="29"/>
      <c r="L24" s="42"/>
      <c r="M24" s="66"/>
    </row>
    <row r="25" spans="1:14" ht="15.75" customHeight="1">
      <c r="A25" s="286"/>
      <c r="B25" s="297"/>
      <c r="C25" s="379"/>
      <c r="D25" s="293"/>
      <c r="E25" s="294"/>
      <c r="F25" s="380">
        <f aca="true" t="shared" si="2" ref="F25:F34">IF(ISNA(VLOOKUP(C25,$B$100:$D$257,3,FALSE)),"",VLOOKUP(C25,$B$100:$D$257,3,FALSE))</f>
      </c>
      <c r="G25" s="361">
        <f>IF(3!$D$39="","",3!$G$40-3!$H$40)</f>
      </c>
      <c r="H25" s="182">
        <f aca="true" t="shared" si="3" ref="H25:H34">IF(F25="",0,F25*E25)</f>
        <v>0</v>
      </c>
      <c r="I25" s="29"/>
      <c r="J25" s="375"/>
      <c r="K25" s="374">
        <f>IF(F25&lt;&gt;"",19/(G25-1!$E$8),0)*IF(J25="",0,VLOOKUP(J25,$K$68:$O$73,IF(3!$D$39="dzīvojamās mājas, pansionāti, slimnīcas un bērnudārzi",2,IF(3!$D$39="publiskas ēkas, izņemot pansionātus, slimnīcas un bērnudārzus",3,IF(3!$D$39="ražošanas ēkas",4,5))),FALSE))</f>
        <v>0</v>
      </c>
      <c r="L25" s="42"/>
      <c r="M25" s="66"/>
      <c r="N25" s="67"/>
    </row>
    <row r="26" spans="1:14" ht="15.75" customHeight="1">
      <c r="A26" s="286"/>
      <c r="B26" s="297"/>
      <c r="C26" s="379"/>
      <c r="D26" s="293"/>
      <c r="E26" s="294"/>
      <c r="F26" s="380">
        <f t="shared" si="2"/>
      </c>
      <c r="G26" s="361">
        <f>IF(3!$D$39="","",3!$G$40-3!$H$40)</f>
      </c>
      <c r="H26" s="182">
        <f t="shared" si="3"/>
        <v>0</v>
      </c>
      <c r="I26" s="29"/>
      <c r="J26" s="375"/>
      <c r="K26" s="374">
        <f>IF(F26&lt;&gt;"",19/(G26-1!$E$8),0)*IF(J26="",0,VLOOKUP(J26,$K$68:$O$73,IF(3!$D$39="dzīvojamās mājas, pansionāti, slimnīcas un bērnudārzi",2,IF(3!$D$39="publiskas ēkas, izņemot pansionātus, slimnīcas un bērnudārzus",3,IF(3!$D$39="ražošanas ēkas",4,5))),FALSE))</f>
        <v>0</v>
      </c>
      <c r="L26" s="42"/>
      <c r="M26" s="66"/>
      <c r="N26" s="67"/>
    </row>
    <row r="27" spans="1:14" ht="15.75" customHeight="1">
      <c r="A27" s="286"/>
      <c r="B27" s="297"/>
      <c r="C27" s="379"/>
      <c r="D27" s="293"/>
      <c r="E27" s="294"/>
      <c r="F27" s="380">
        <f t="shared" si="2"/>
      </c>
      <c r="G27" s="361">
        <f>IF(3!$D$39="","",3!$G$40-3!$H$40)</f>
      </c>
      <c r="H27" s="182">
        <f t="shared" si="3"/>
        <v>0</v>
      </c>
      <c r="I27" s="29"/>
      <c r="J27" s="375"/>
      <c r="K27" s="374">
        <f>IF(F27&lt;&gt;"",19/(G27-1!$E$8),0)*IF(J27="",0,VLOOKUP(J27,$K$68:$O$73,IF(3!$D$39="dzīvojamās mājas, pansionāti, slimnīcas un bērnudārzi",2,IF(3!$D$39="publiskas ēkas, izņemot pansionātus, slimnīcas un bērnudārzus",3,IF(3!$D$39="ražošanas ēkas",4,5))),FALSE))</f>
        <v>0</v>
      </c>
      <c r="L27" s="42"/>
      <c r="M27" s="66"/>
      <c r="N27" s="67"/>
    </row>
    <row r="28" spans="1:14" ht="15.75" customHeight="1">
      <c r="A28" s="286"/>
      <c r="B28" s="297"/>
      <c r="C28" s="379"/>
      <c r="D28" s="293"/>
      <c r="E28" s="294"/>
      <c r="F28" s="380">
        <f t="shared" si="2"/>
      </c>
      <c r="G28" s="361">
        <f>IF(3!$D$39="","",3!$G$40-3!$H$40)</f>
      </c>
      <c r="H28" s="182">
        <f t="shared" si="3"/>
        <v>0</v>
      </c>
      <c r="I28" s="29"/>
      <c r="J28" s="375"/>
      <c r="K28" s="374">
        <f>IF(F28&lt;&gt;"",19/(G28-1!$E$8),0)*IF(J28="",0,VLOOKUP(J28,$K$68:$O$73,IF(3!$D$39="dzīvojamās mājas, pansionāti, slimnīcas un bērnudārzi",2,IF(3!$D$39="publiskas ēkas, izņemot pansionātus, slimnīcas un bērnudārzus",3,IF(3!$D$39="ražošanas ēkas",4,5))),FALSE))</f>
        <v>0</v>
      </c>
      <c r="L28" s="42"/>
      <c r="M28" s="66"/>
      <c r="N28" s="67"/>
    </row>
    <row r="29" spans="1:14" ht="15.75" customHeight="1">
      <c r="A29" s="286"/>
      <c r="B29" s="297"/>
      <c r="C29" s="379"/>
      <c r="D29" s="293"/>
      <c r="E29" s="294"/>
      <c r="F29" s="380">
        <f t="shared" si="2"/>
      </c>
      <c r="G29" s="361">
        <f>IF(3!$D$39="","",3!$G$40-3!$H$40)</f>
      </c>
      <c r="H29" s="182">
        <f t="shared" si="3"/>
        <v>0</v>
      </c>
      <c r="I29" s="29"/>
      <c r="J29" s="375"/>
      <c r="K29" s="374">
        <f>IF(F29&lt;&gt;"",19/(G29-1!$E$8),0)*IF(J29="",0,VLOOKUP(J29,$K$68:$O$73,IF(3!$D$39="dzīvojamās mājas, pansionāti, slimnīcas un bērnudārzi",2,IF(3!$D$39="publiskas ēkas, izņemot pansionātus, slimnīcas un bērnudārzus",3,IF(3!$D$39="ražošanas ēkas",4,5))),FALSE))</f>
        <v>0</v>
      </c>
      <c r="L29" s="42"/>
      <c r="M29" s="66"/>
      <c r="N29" s="67"/>
    </row>
    <row r="30" spans="1:14" ht="15.75" customHeight="1">
      <c r="A30" s="286"/>
      <c r="B30" s="297"/>
      <c r="C30" s="379"/>
      <c r="D30" s="293"/>
      <c r="E30" s="294"/>
      <c r="F30" s="380">
        <f t="shared" si="2"/>
      </c>
      <c r="G30" s="361">
        <f>IF(3!$D$39="","",3!$G$40-3!$H$40)</f>
      </c>
      <c r="H30" s="182">
        <f t="shared" si="3"/>
        <v>0</v>
      </c>
      <c r="I30" s="29"/>
      <c r="J30" s="375"/>
      <c r="K30" s="374">
        <f>IF(F30&lt;&gt;"",19/(G30-1!$E$8),0)*IF(J30="",0,VLOOKUP(J30,$K$68:$O$73,IF(3!$D$39="dzīvojamās mājas, pansionāti, slimnīcas un bērnudārzi",2,IF(3!$D$39="publiskas ēkas, izņemot pansionātus, slimnīcas un bērnudārzus",3,IF(3!$D$39="ražošanas ēkas",4,5))),FALSE))</f>
        <v>0</v>
      </c>
      <c r="L30" s="42"/>
      <c r="M30" s="66"/>
      <c r="N30" s="67"/>
    </row>
    <row r="31" spans="1:14" ht="15.75" customHeight="1">
      <c r="A31" s="286"/>
      <c r="B31" s="297"/>
      <c r="C31" s="379"/>
      <c r="D31" s="293"/>
      <c r="E31" s="294"/>
      <c r="F31" s="380">
        <f t="shared" si="2"/>
      </c>
      <c r="G31" s="361">
        <f>IF(3!$D$39="","",3!$G$40-3!$H$40)</f>
      </c>
      <c r="H31" s="182">
        <f t="shared" si="3"/>
        <v>0</v>
      </c>
      <c r="I31" s="29"/>
      <c r="J31" s="375"/>
      <c r="K31" s="374">
        <f>IF(F31&lt;&gt;"",19/(G31-1!$E$8),0)*IF(J31="",0,VLOOKUP(J31,$K$68:$O$73,IF(3!$D$39="dzīvojamās mājas, pansionāti, slimnīcas un bērnudārzi",2,IF(3!$D$39="publiskas ēkas, izņemot pansionātus, slimnīcas un bērnudārzus",3,IF(3!$D$39="ražošanas ēkas",4,5))),FALSE))</f>
        <v>0</v>
      </c>
      <c r="L31" s="42"/>
      <c r="M31" s="66"/>
      <c r="N31" s="67"/>
    </row>
    <row r="32" spans="1:14" ht="15.75" customHeight="1">
      <c r="A32" s="286"/>
      <c r="B32" s="297"/>
      <c r="C32" s="379"/>
      <c r="D32" s="293"/>
      <c r="E32" s="294"/>
      <c r="F32" s="380">
        <f t="shared" si="2"/>
      </c>
      <c r="G32" s="361">
        <f>IF(3!$D$39="","",3!$G$40-3!$H$40)</f>
      </c>
      <c r="H32" s="182">
        <f t="shared" si="3"/>
        <v>0</v>
      </c>
      <c r="I32" s="29"/>
      <c r="J32" s="375"/>
      <c r="K32" s="374">
        <f>IF(F32&lt;&gt;"",19/(G32-1!$E$8),0)*IF(J32="",0,VLOOKUP(J32,$K$68:$O$73,IF(3!$D$39="dzīvojamās mājas, pansionāti, slimnīcas un bērnudārzi",2,IF(3!$D$39="publiskas ēkas, izņemot pansionātus, slimnīcas un bērnudārzus",3,IF(3!$D$39="ražošanas ēkas",4,5))),FALSE))</f>
        <v>0</v>
      </c>
      <c r="L32" s="42"/>
      <c r="M32" s="66"/>
      <c r="N32" s="67"/>
    </row>
    <row r="33" spans="1:14" ht="15.75" customHeight="1">
      <c r="A33" s="286"/>
      <c r="B33" s="297"/>
      <c r="C33" s="379"/>
      <c r="D33" s="293"/>
      <c r="E33" s="294"/>
      <c r="F33" s="380">
        <f t="shared" si="2"/>
      </c>
      <c r="G33" s="361">
        <f>IF(3!$D$39="","",3!$G$40-3!$H$40)</f>
      </c>
      <c r="H33" s="182">
        <f t="shared" si="3"/>
        <v>0</v>
      </c>
      <c r="I33" s="29"/>
      <c r="J33" s="375"/>
      <c r="K33" s="374">
        <f>IF(F33&lt;&gt;"",19/(G33-1!$E$8),0)*IF(J33="",0,VLOOKUP(J33,$K$68:$O$73,IF(3!$D$39="dzīvojamās mājas, pansionāti, slimnīcas un bērnudārzi",2,IF(3!$D$39="publiskas ēkas, izņemot pansionātus, slimnīcas un bērnudārzus",3,IF(3!$D$39="ražošanas ēkas",4,5))),FALSE))</f>
        <v>0</v>
      </c>
      <c r="L33" s="42"/>
      <c r="M33" s="66"/>
      <c r="N33" s="67"/>
    </row>
    <row r="34" spans="1:14" ht="15.75" customHeight="1">
      <c r="A34" s="286"/>
      <c r="B34" s="297"/>
      <c r="C34" s="379"/>
      <c r="D34" s="293"/>
      <c r="E34" s="294"/>
      <c r="F34" s="380">
        <f t="shared" si="2"/>
      </c>
      <c r="G34" s="361">
        <f>IF(3!$D$39="","",3!$G$40-3!$H$40)</f>
      </c>
      <c r="H34" s="182">
        <f t="shared" si="3"/>
        <v>0</v>
      </c>
      <c r="I34" s="29"/>
      <c r="J34" s="375"/>
      <c r="K34" s="374">
        <f>IF(F34&lt;&gt;"",19/(G34-1!$E$8),0)*IF(J34="",0,VLOOKUP(J34,$K$68:$O$73,IF(3!$D$39="dzīvojamās mājas, pansionāti, slimnīcas un bērnudārzi",2,IF(3!$D$39="publiskas ēkas, izņemot pansionātus, slimnīcas un bērnudārzus",3,IF(3!$D$39="ražošanas ēkas",4,5))),FALSE))</f>
        <v>0</v>
      </c>
      <c r="L34" s="42"/>
      <c r="M34" s="66"/>
      <c r="N34" s="67"/>
    </row>
    <row r="35" spans="1:14" ht="51">
      <c r="A35" s="542" t="s">
        <v>48</v>
      </c>
      <c r="B35" s="542" t="s">
        <v>129</v>
      </c>
      <c r="C35" s="542" t="s">
        <v>14</v>
      </c>
      <c r="D35" s="208" t="s">
        <v>197</v>
      </c>
      <c r="E35" s="434" t="s">
        <v>198</v>
      </c>
      <c r="F35" s="434"/>
      <c r="G35" s="208" t="s">
        <v>54</v>
      </c>
      <c r="H35" s="208" t="s">
        <v>55</v>
      </c>
      <c r="I35" s="29"/>
      <c r="J35" s="29"/>
      <c r="L35" s="42"/>
      <c r="M35" s="66"/>
      <c r="N35" s="67"/>
    </row>
    <row r="36" spans="1:12" ht="15.75" customHeight="1">
      <c r="A36" s="543"/>
      <c r="B36" s="543"/>
      <c r="C36" s="543"/>
      <c r="D36" s="208" t="s">
        <v>57</v>
      </c>
      <c r="E36" s="434" t="s">
        <v>199</v>
      </c>
      <c r="F36" s="434"/>
      <c r="G36" s="208" t="s">
        <v>196</v>
      </c>
      <c r="H36" s="208" t="s">
        <v>58</v>
      </c>
      <c r="I36" s="29"/>
      <c r="J36" s="29"/>
      <c r="L36" s="68"/>
    </row>
    <row r="37" spans="1:12" ht="15.75" customHeight="1">
      <c r="A37" s="286"/>
      <c r="B37" s="297"/>
      <c r="C37" s="298"/>
      <c r="D37" s="296"/>
      <c r="E37" s="544"/>
      <c r="F37" s="544"/>
      <c r="G37" s="361">
        <f>IF(3!$D$39="","",3!$G$40-3!$H$40)</f>
      </c>
      <c r="H37" s="182">
        <f>D37*E37</f>
        <v>0</v>
      </c>
      <c r="I37" s="29"/>
      <c r="J37" s="371" t="s">
        <v>605</v>
      </c>
      <c r="K37" s="374">
        <f>IF(E37&lt;&gt;"",19/(G37-1!$E$8),0)*IF(J37="",0,VLOOKUP(J37,$K$68:$O$73,IF(3!$D$39="dzīvojamās mājas, pansionāti, slimnīcas un bērnudārzi",2,IF(3!$D$39="publiskas ēkas, izņemot pansionātus, slimnīcas un bērnudārzus",3,IF(3!$D$39="ražošanas ēkas",4,5))),FALSE))</f>
        <v>0</v>
      </c>
      <c r="L37" s="68"/>
    </row>
    <row r="38" spans="1:12" ht="15.75" customHeight="1">
      <c r="A38" s="286"/>
      <c r="B38" s="297"/>
      <c r="C38" s="298"/>
      <c r="D38" s="296"/>
      <c r="E38" s="544"/>
      <c r="F38" s="544"/>
      <c r="G38" s="361">
        <f>IF(3!$D$39="","",3!$G$40-3!$H$40)</f>
      </c>
      <c r="H38" s="182">
        <f>D38*E38</f>
        <v>0</v>
      </c>
      <c r="I38" s="29"/>
      <c r="J38" s="371" t="s">
        <v>605</v>
      </c>
      <c r="K38" s="374">
        <f>IF(E38&lt;&gt;"",19/(G38-1!$E$8),0)*IF(J38="",0,VLOOKUP(J38,$K$68:$O$73,IF(3!$D$39="dzīvojamās mājas, pansionāti, slimnīcas un bērnudārzi",2,IF(3!$D$39="publiskas ēkas, izņemot pansionātus, slimnīcas un bērnudārzus",3,IF(3!$D$39="ražošanas ēkas",4,5))),FALSE))</f>
        <v>0</v>
      </c>
      <c r="L38" s="68"/>
    </row>
    <row r="39" spans="1:12" ht="15.75" customHeight="1">
      <c r="A39" s="286"/>
      <c r="B39" s="297"/>
      <c r="C39" s="298"/>
      <c r="D39" s="296"/>
      <c r="E39" s="544"/>
      <c r="F39" s="544"/>
      <c r="G39" s="361">
        <f>IF(3!$D$39="","",3!$G$40-3!$H$40)</f>
      </c>
      <c r="H39" s="182">
        <f>D39*E39</f>
        <v>0</v>
      </c>
      <c r="I39" s="29"/>
      <c r="J39" s="371" t="s">
        <v>605</v>
      </c>
      <c r="K39" s="374">
        <f>IF(E39&lt;&gt;"",19/(G39-1!$E$8),0)*IF(J39="",0,VLOOKUP(J39,$K$68:$O$73,IF(3!$D$39="dzīvojamās mājas, pansionāti, slimnīcas un bērnudārzi",2,IF(3!$D$39="publiskas ēkas, izņemot pansionātus, slimnīcas un bērnudārzus",3,IF(3!$D$39="ražošanas ēkas",4,5))),FALSE))</f>
        <v>0</v>
      </c>
      <c r="L39" s="68"/>
    </row>
    <row r="40" spans="1:12" ht="15.75" customHeight="1">
      <c r="A40" s="546" t="str">
        <f>CONCATENATE("Kopā ",3!B40)</f>
        <v>Kopā </v>
      </c>
      <c r="B40" s="546"/>
      <c r="C40" s="546"/>
      <c r="D40" s="546"/>
      <c r="E40" s="546"/>
      <c r="F40" s="546"/>
      <c r="G40" s="546"/>
      <c r="H40" s="189">
        <f>SUM(H37:H39)+SUM(H25:H34)</f>
        <v>0</v>
      </c>
      <c r="I40" s="29"/>
      <c r="L40" s="69"/>
    </row>
    <row r="41" spans="1:12" ht="15.75" customHeight="1">
      <c r="A41" s="547">
        <f>IF(3!D43="","",3!B44)</f>
      </c>
      <c r="B41" s="547"/>
      <c r="C41" s="547"/>
      <c r="D41" s="547"/>
      <c r="E41" s="547"/>
      <c r="F41" s="547"/>
      <c r="G41" s="547"/>
      <c r="H41" s="547"/>
      <c r="I41" s="29"/>
      <c r="L41" s="63"/>
    </row>
    <row r="42" spans="1:9" ht="51">
      <c r="A42" s="542" t="s">
        <v>48</v>
      </c>
      <c r="B42" s="434" t="s">
        <v>52</v>
      </c>
      <c r="C42" s="434" t="s">
        <v>53</v>
      </c>
      <c r="D42" s="208" t="s">
        <v>61</v>
      </c>
      <c r="E42" s="208" t="s">
        <v>60</v>
      </c>
      <c r="F42" s="208" t="s">
        <v>437</v>
      </c>
      <c r="G42" s="208" t="s">
        <v>54</v>
      </c>
      <c r="H42" s="208" t="s">
        <v>55</v>
      </c>
      <c r="I42" s="29"/>
    </row>
    <row r="43" spans="1:12" s="29" customFormat="1" ht="18.75" customHeight="1">
      <c r="A43" s="543"/>
      <c r="B43" s="434"/>
      <c r="C43" s="434"/>
      <c r="D43" s="208" t="s">
        <v>56</v>
      </c>
      <c r="E43" s="208" t="s">
        <v>438</v>
      </c>
      <c r="F43" s="208" t="s">
        <v>439</v>
      </c>
      <c r="G43" s="208" t="s">
        <v>196</v>
      </c>
      <c r="H43" s="208" t="s">
        <v>58</v>
      </c>
      <c r="J43" s="24"/>
      <c r="K43" s="24"/>
      <c r="L43" s="43"/>
    </row>
    <row r="44" spans="1:11" ht="15.75" customHeight="1">
      <c r="A44" s="286"/>
      <c r="B44" s="297"/>
      <c r="C44" s="379"/>
      <c r="D44" s="293"/>
      <c r="E44" s="294"/>
      <c r="F44" s="380">
        <f aca="true" t="shared" si="4" ref="F44:F53">IF(ISNA(VLOOKUP(C44,$B$100:$D$257,3,FALSE)),"",VLOOKUP(C44,$B$100:$D$257,3,FALSE))</f>
      </c>
      <c r="G44" s="361">
        <f>IF(3!$D$43="","",3!$G$44-3!$H$44)</f>
      </c>
      <c r="H44" s="182">
        <f aca="true" t="shared" si="5" ref="H44:H53">IF(F44="",0,F44*E44)</f>
        <v>0</v>
      </c>
      <c r="I44" s="29"/>
      <c r="J44" s="375"/>
      <c r="K44" s="374">
        <f>IF(F44&lt;&gt;"",19/(G44-1!$E$8),0)*IF(J44="",0,VLOOKUP(J44,$K$68:$O$73,IF(3!$D$43="dzīvojamās mājas, pansionāti, slimnīcas un bērnudārzi",2,IF(3!$D$43="publiskas ēkas, izņemot pansionātus, slimnīcas un bērnudārzus",3,IF(3!$D$43="ražošanas ēkas",4,5))),FALSE))</f>
        <v>0</v>
      </c>
    </row>
    <row r="45" spans="1:11" ht="15.75" customHeight="1">
      <c r="A45" s="286"/>
      <c r="B45" s="297"/>
      <c r="C45" s="379"/>
      <c r="D45" s="293"/>
      <c r="E45" s="294"/>
      <c r="F45" s="380">
        <f t="shared" si="4"/>
      </c>
      <c r="G45" s="361">
        <f>IF(3!$D$43="","",3!$G$44-3!$H$44)</f>
      </c>
      <c r="H45" s="182">
        <f t="shared" si="5"/>
        <v>0</v>
      </c>
      <c r="I45" s="29"/>
      <c r="J45" s="375"/>
      <c r="K45" s="374">
        <f>IF(F45&lt;&gt;"",19/(G45-1!$E$8),0)*IF(J45="",0,VLOOKUP(J45,$K$68:$O$73,IF(3!$D$43="dzīvojamās mājas, pansionāti, slimnīcas un bērnudārzi",2,IF(3!$D$43="publiskas ēkas, izņemot pansionātus, slimnīcas un bērnudārzus",3,IF(3!$D$43="ražošanas ēkas",4,5))),FALSE))</f>
        <v>0</v>
      </c>
    </row>
    <row r="46" spans="1:11" ht="15.75" customHeight="1">
      <c r="A46" s="286"/>
      <c r="B46" s="297"/>
      <c r="C46" s="379"/>
      <c r="D46" s="293"/>
      <c r="E46" s="294"/>
      <c r="F46" s="380">
        <f t="shared" si="4"/>
      </c>
      <c r="G46" s="361">
        <f>IF(3!$D$43="","",3!$G$44-3!$H$44)</f>
      </c>
      <c r="H46" s="182">
        <f t="shared" si="5"/>
        <v>0</v>
      </c>
      <c r="I46" s="29"/>
      <c r="J46" s="375"/>
      <c r="K46" s="374">
        <f>IF(F46&lt;&gt;"",19/(G46-1!$E$8),0)*IF(J46="",0,VLOOKUP(J46,$K$68:$O$73,IF(3!$D$43="dzīvojamās mājas, pansionāti, slimnīcas un bērnudārzi",2,IF(3!$D$43="publiskas ēkas, izņemot pansionātus, slimnīcas un bērnudārzus",3,IF(3!$D$43="ražošanas ēkas",4,5))),FALSE))</f>
        <v>0</v>
      </c>
    </row>
    <row r="47" spans="1:11" ht="15.75" customHeight="1">
      <c r="A47" s="286"/>
      <c r="B47" s="297"/>
      <c r="C47" s="379"/>
      <c r="D47" s="293"/>
      <c r="E47" s="294"/>
      <c r="F47" s="380">
        <f t="shared" si="4"/>
      </c>
      <c r="G47" s="361">
        <f>IF(3!$D$43="","",3!$G$44-3!$H$44)</f>
      </c>
      <c r="H47" s="182">
        <f t="shared" si="5"/>
        <v>0</v>
      </c>
      <c r="I47" s="29"/>
      <c r="J47" s="375"/>
      <c r="K47" s="374">
        <f>IF(F47&lt;&gt;"",19/(G47-1!$E$8),0)*IF(J47="",0,VLOOKUP(J47,$K$68:$O$73,IF(3!$D$43="dzīvojamās mājas, pansionāti, slimnīcas un bērnudārzi",2,IF(3!$D$43="publiskas ēkas, izņemot pansionātus, slimnīcas un bērnudārzus",3,IF(3!$D$43="ražošanas ēkas",4,5))),FALSE))</f>
        <v>0</v>
      </c>
    </row>
    <row r="48" spans="1:11" ht="15.75" customHeight="1">
      <c r="A48" s="286"/>
      <c r="B48" s="297"/>
      <c r="C48" s="379"/>
      <c r="D48" s="293"/>
      <c r="E48" s="294"/>
      <c r="F48" s="380">
        <f t="shared" si="4"/>
      </c>
      <c r="G48" s="361">
        <f>IF(3!$D$43="","",3!$G$44-3!$H$44)</f>
      </c>
      <c r="H48" s="182">
        <f t="shared" si="5"/>
        <v>0</v>
      </c>
      <c r="I48" s="29"/>
      <c r="J48" s="375"/>
      <c r="K48" s="374">
        <f>IF(F48&lt;&gt;"",19/(G48-1!$E$8),0)*IF(J48="",0,VLOOKUP(J48,$K$68:$O$73,IF(3!$D$43="dzīvojamās mājas, pansionāti, slimnīcas un bērnudārzi",2,IF(3!$D$43="publiskas ēkas, izņemot pansionātus, slimnīcas un bērnudārzus",3,IF(3!$D$43="ražošanas ēkas",4,5))),FALSE))</f>
        <v>0</v>
      </c>
    </row>
    <row r="49" spans="1:11" ht="15.75" customHeight="1">
      <c r="A49" s="286"/>
      <c r="B49" s="297"/>
      <c r="C49" s="379"/>
      <c r="D49" s="293"/>
      <c r="E49" s="294"/>
      <c r="F49" s="380">
        <f t="shared" si="4"/>
      </c>
      <c r="G49" s="361">
        <f>IF(3!$D$43="","",3!$G$44-3!$H$44)</f>
      </c>
      <c r="H49" s="182">
        <f t="shared" si="5"/>
        <v>0</v>
      </c>
      <c r="I49" s="29"/>
      <c r="J49" s="375"/>
      <c r="K49" s="374">
        <f>IF(F49&lt;&gt;"",19/(G49-1!$E$8),0)*IF(J49="",0,VLOOKUP(J49,$K$68:$O$73,IF(3!$D$43="dzīvojamās mājas, pansionāti, slimnīcas un bērnudārzi",2,IF(3!$D$43="publiskas ēkas, izņemot pansionātus, slimnīcas un bērnudārzus",3,IF(3!$D$43="ražošanas ēkas",4,5))),FALSE))</f>
        <v>0</v>
      </c>
    </row>
    <row r="50" spans="1:11" ht="15.75" customHeight="1">
      <c r="A50" s="286"/>
      <c r="B50" s="297"/>
      <c r="C50" s="379"/>
      <c r="D50" s="293"/>
      <c r="E50" s="294"/>
      <c r="F50" s="380">
        <f t="shared" si="4"/>
      </c>
      <c r="G50" s="361">
        <f>IF(3!$D$43="","",3!$G$44-3!$H$44)</f>
      </c>
      <c r="H50" s="182">
        <f t="shared" si="5"/>
        <v>0</v>
      </c>
      <c r="I50" s="29"/>
      <c r="J50" s="375"/>
      <c r="K50" s="374">
        <f>IF(F50&lt;&gt;"",19/(G50-1!$E$8),0)*IF(J50="",0,VLOOKUP(J50,$K$68:$O$73,IF(3!$D$43="dzīvojamās mājas, pansionāti, slimnīcas un bērnudārzi",2,IF(3!$D$43="publiskas ēkas, izņemot pansionātus, slimnīcas un bērnudārzus",3,IF(3!$D$43="ražošanas ēkas",4,5))),FALSE))</f>
        <v>0</v>
      </c>
    </row>
    <row r="51" spans="1:11" ht="15.75" customHeight="1">
      <c r="A51" s="286"/>
      <c r="B51" s="297"/>
      <c r="C51" s="379"/>
      <c r="D51" s="293"/>
      <c r="E51" s="294"/>
      <c r="F51" s="380">
        <f t="shared" si="4"/>
      </c>
      <c r="G51" s="361">
        <f>IF(3!$D$43="","",3!$G$44-3!$H$44)</f>
      </c>
      <c r="H51" s="182">
        <f t="shared" si="5"/>
        <v>0</v>
      </c>
      <c r="I51" s="29"/>
      <c r="J51" s="375"/>
      <c r="K51" s="374">
        <f>IF(F51&lt;&gt;"",19/(G51-1!$E$8),0)*IF(J51="",0,VLOOKUP(J51,$K$68:$O$73,IF(3!$D$43="dzīvojamās mājas, pansionāti, slimnīcas un bērnudārzi",2,IF(3!$D$43="publiskas ēkas, izņemot pansionātus, slimnīcas un bērnudārzus",3,IF(3!$D$43="ražošanas ēkas",4,5))),FALSE))</f>
        <v>0</v>
      </c>
    </row>
    <row r="52" spans="1:11" ht="15.75" customHeight="1">
      <c r="A52" s="286"/>
      <c r="B52" s="297"/>
      <c r="C52" s="379"/>
      <c r="D52" s="293"/>
      <c r="E52" s="294"/>
      <c r="F52" s="380">
        <f t="shared" si="4"/>
      </c>
      <c r="G52" s="361">
        <f>IF(3!$D$43="","",3!$G$44-3!$H$44)</f>
      </c>
      <c r="H52" s="182">
        <f t="shared" si="5"/>
        <v>0</v>
      </c>
      <c r="I52" s="29"/>
      <c r="J52" s="375"/>
      <c r="K52" s="374">
        <f>IF(F52&lt;&gt;"",19/(G52-1!$E$8),0)*IF(J52="",0,VLOOKUP(J52,$K$68:$O$73,IF(3!$D$43="dzīvojamās mājas, pansionāti, slimnīcas un bērnudārzi",2,IF(3!$D$43="publiskas ēkas, izņemot pansionātus, slimnīcas un bērnudārzus",3,IF(3!$D$43="ražošanas ēkas",4,5))),FALSE))</f>
        <v>0</v>
      </c>
    </row>
    <row r="53" spans="1:11" ht="15.75" customHeight="1">
      <c r="A53" s="286"/>
      <c r="B53" s="297"/>
      <c r="C53" s="379"/>
      <c r="D53" s="293"/>
      <c r="E53" s="294"/>
      <c r="F53" s="380">
        <f t="shared" si="4"/>
      </c>
      <c r="G53" s="361">
        <f>IF(3!$D$43="","",3!$G$44-3!$H$44)</f>
      </c>
      <c r="H53" s="182">
        <f t="shared" si="5"/>
        <v>0</v>
      </c>
      <c r="I53" s="29"/>
      <c r="J53" s="375"/>
      <c r="K53" s="374">
        <f>IF(F53&lt;&gt;"",19/(G53-1!$E$8),0)*IF(J53="",0,VLOOKUP(J53,$K$68:$O$73,IF(3!$D$43="dzīvojamās mājas, pansionāti, slimnīcas un bērnudārzi",2,IF(3!$D$43="publiskas ēkas, izņemot pansionātus, slimnīcas un bērnudārzus",3,IF(3!$D$43="ražošanas ēkas",4,5))),FALSE))</f>
        <v>0</v>
      </c>
    </row>
    <row r="54" spans="1:12" ht="51">
      <c r="A54" s="542" t="s">
        <v>48</v>
      </c>
      <c r="B54" s="542" t="s">
        <v>129</v>
      </c>
      <c r="C54" s="542" t="s">
        <v>14</v>
      </c>
      <c r="D54" s="208" t="s">
        <v>197</v>
      </c>
      <c r="E54" s="434" t="s">
        <v>198</v>
      </c>
      <c r="F54" s="434"/>
      <c r="G54" s="208" t="s">
        <v>54</v>
      </c>
      <c r="H54" s="208" t="s">
        <v>55</v>
      </c>
      <c r="I54" s="29"/>
      <c r="L54" s="102"/>
    </row>
    <row r="55" spans="1:12" ht="15.75" customHeight="1">
      <c r="A55" s="543"/>
      <c r="B55" s="543"/>
      <c r="C55" s="543"/>
      <c r="D55" s="208" t="s">
        <v>57</v>
      </c>
      <c r="E55" s="434" t="s">
        <v>199</v>
      </c>
      <c r="F55" s="434"/>
      <c r="G55" s="208" t="s">
        <v>196</v>
      </c>
      <c r="H55" s="208" t="s">
        <v>58</v>
      </c>
      <c r="I55" s="29"/>
      <c r="L55" s="102"/>
    </row>
    <row r="56" spans="1:12" ht="15.75" customHeight="1">
      <c r="A56" s="286"/>
      <c r="B56" s="297"/>
      <c r="C56" s="298"/>
      <c r="D56" s="286"/>
      <c r="E56" s="545"/>
      <c r="F56" s="545"/>
      <c r="G56" s="361">
        <f>IF(3!$D$43="","",3!$G$44-3!$H$44)</f>
      </c>
      <c r="H56" s="182">
        <f>D56*E56</f>
        <v>0</v>
      </c>
      <c r="I56" s="29"/>
      <c r="J56" s="371" t="s">
        <v>605</v>
      </c>
      <c r="K56" s="374">
        <f>IF(E56&lt;&gt;"",19/(G56-1!$E$8),0)*IF(J56="",0,VLOOKUP(J56,$K$68:$O$73,IF(3!$D$43="dzīvojamās mājas, pansionāti, slimnīcas un bērnudārzi",2,IF(3!$D$43="publiskas ēkas, izņemot pansionātus, slimnīcas un bērnudārzus",3,IF(3!$D$43="ražošanas ēkas",4,5))),FALSE))</f>
        <v>0</v>
      </c>
      <c r="L56" s="102"/>
    </row>
    <row r="57" spans="1:12" ht="15.75" customHeight="1">
      <c r="A57" s="286"/>
      <c r="B57" s="297"/>
      <c r="C57" s="298"/>
      <c r="D57" s="286"/>
      <c r="E57" s="545"/>
      <c r="F57" s="545"/>
      <c r="G57" s="361">
        <f>IF(3!$D$43="","",3!$G$44-3!$H$44)</f>
      </c>
      <c r="H57" s="182">
        <f>D57*E57</f>
        <v>0</v>
      </c>
      <c r="I57" s="29"/>
      <c r="J57" s="371" t="s">
        <v>605</v>
      </c>
      <c r="K57" s="374">
        <f>IF(E57&lt;&gt;"",19/(G57-1!$E$8),0)*IF(J57="",0,VLOOKUP(J57,$K$68:$O$73,IF(3!$D$43="dzīvojamās mājas, pansionāti, slimnīcas un bērnudārzi",2,IF(3!$D$43="publiskas ēkas, izņemot pansionātus, slimnīcas un bērnudārzus",3,IF(3!$D$43="ražošanas ēkas",4,5))),FALSE))</f>
        <v>0</v>
      </c>
      <c r="L57" s="102"/>
    </row>
    <row r="58" spans="1:12" ht="15.75" customHeight="1">
      <c r="A58" s="286"/>
      <c r="B58" s="297"/>
      <c r="C58" s="298"/>
      <c r="D58" s="286"/>
      <c r="E58" s="545"/>
      <c r="F58" s="545"/>
      <c r="G58" s="361">
        <f>IF(3!$D$43="","",3!$G$44-3!$H$44)</f>
      </c>
      <c r="H58" s="182">
        <f>D58*E58</f>
        <v>0</v>
      </c>
      <c r="I58" s="29"/>
      <c r="J58" s="371" t="s">
        <v>605</v>
      </c>
      <c r="K58" s="374">
        <f>IF(E58&lt;&gt;"",19/(G58-1!$E$8),0)*IF(J58="",0,VLOOKUP(J58,$K$68:$O$73,IF(3!$D$43="dzīvojamās mājas, pansionāti, slimnīcas un bērnudārzi",2,IF(3!$D$43="publiskas ēkas, izņemot pansionātus, slimnīcas un bērnudārzus",3,IF(3!$D$43="ražošanas ēkas",4,5))),FALSE))</f>
        <v>0</v>
      </c>
      <c r="L58" s="102"/>
    </row>
    <row r="59" spans="1:12" ht="15.75" customHeight="1">
      <c r="A59" s="546" t="str">
        <f>CONCATENATE("Kopā ",3!B44)</f>
        <v>Kopā </v>
      </c>
      <c r="B59" s="546"/>
      <c r="C59" s="546"/>
      <c r="D59" s="546"/>
      <c r="E59" s="546"/>
      <c r="F59" s="546"/>
      <c r="G59" s="546"/>
      <c r="H59" s="189">
        <f>SUM(H56:H58)+SUM(H44:H53)</f>
        <v>0</v>
      </c>
      <c r="I59" s="29"/>
      <c r="J59" s="29"/>
      <c r="K59" s="29"/>
      <c r="L59" s="102"/>
    </row>
    <row r="60" spans="1:12" ht="15.75" customHeight="1">
      <c r="A60" s="108"/>
      <c r="B60" s="108"/>
      <c r="C60" s="108"/>
      <c r="D60" s="108"/>
      <c r="E60" s="108"/>
      <c r="F60" s="108"/>
      <c r="G60" s="108"/>
      <c r="H60" s="108"/>
      <c r="I60" s="29"/>
      <c r="J60" s="29"/>
      <c r="K60" s="29"/>
      <c r="L60" s="69"/>
    </row>
    <row r="61" spans="1:11" ht="15.75" customHeight="1">
      <c r="A61" s="548" t="s">
        <v>378</v>
      </c>
      <c r="B61" s="548"/>
      <c r="C61" s="548"/>
      <c r="D61" s="548"/>
      <c r="E61" s="548"/>
      <c r="F61" s="546" t="s">
        <v>200</v>
      </c>
      <c r="G61" s="546"/>
      <c r="H61" s="189">
        <f>H59+H40+H21</f>
        <v>0</v>
      </c>
      <c r="I61" s="29"/>
      <c r="J61" s="29"/>
      <c r="K61" s="29"/>
    </row>
    <row r="62" spans="1:11" ht="15.75" customHeight="1">
      <c r="A62" s="548"/>
      <c r="B62" s="548"/>
      <c r="C62" s="548"/>
      <c r="D62" s="548"/>
      <c r="E62" s="548"/>
      <c r="F62" s="546" t="s">
        <v>201</v>
      </c>
      <c r="G62" s="546"/>
      <c r="H62" s="370">
        <f>SUMPRODUCT(K6:K15,E6:E15)+SUMPRODUCT(K18:K20,D18:D20)+SUMPRODUCT(K25:K34,E25:E34)+SUMPRODUCT(K37:K39,D37:D39)+SUMPRODUCT(K44:K53,E44:E53)+SUMPRODUCT(K56:K58,D56:D58)</f>
        <v>0</v>
      </c>
      <c r="I62" s="29"/>
      <c r="J62" s="241"/>
      <c r="K62" s="29"/>
    </row>
    <row r="63" spans="1:12" ht="39.75" customHeight="1">
      <c r="A63" s="456" t="s">
        <v>664</v>
      </c>
      <c r="B63" s="456"/>
      <c r="C63" s="456"/>
      <c r="D63" s="456"/>
      <c r="E63" s="456"/>
      <c r="F63" s="456"/>
      <c r="G63" s="456"/>
      <c r="H63" s="456"/>
      <c r="I63" s="19"/>
      <c r="J63" s="19"/>
      <c r="K63" s="19"/>
      <c r="L63" s="215"/>
    </row>
    <row r="64" spans="1:12" ht="15.75">
      <c r="A64" s="102"/>
      <c r="F64" s="215"/>
      <c r="L64" s="215"/>
    </row>
    <row r="65" spans="1:12" ht="15.75">
      <c r="A65" s="102"/>
      <c r="F65" s="215"/>
      <c r="L65" s="215"/>
    </row>
    <row r="67" spans="11:15" ht="15.75">
      <c r="K67" s="372" t="s">
        <v>597</v>
      </c>
      <c r="L67" s="372" t="s">
        <v>598</v>
      </c>
      <c r="M67" s="372" t="s">
        <v>599</v>
      </c>
      <c r="N67" s="372" t="s">
        <v>600</v>
      </c>
      <c r="O67" s="24" t="s">
        <v>607</v>
      </c>
    </row>
    <row r="68" spans="11:15" ht="15.75">
      <c r="K68" s="366" t="s">
        <v>601</v>
      </c>
      <c r="L68" s="366">
        <v>0.2</v>
      </c>
      <c r="M68" s="366">
        <v>0.25</v>
      </c>
      <c r="N68" s="366">
        <v>0.35</v>
      </c>
      <c r="O68" s="24">
        <v>0</v>
      </c>
    </row>
    <row r="69" spans="11:15" ht="15.75">
      <c r="K69" s="366" t="s">
        <v>608</v>
      </c>
      <c r="L69" s="366">
        <v>0.25</v>
      </c>
      <c r="M69" s="366">
        <v>0.35</v>
      </c>
      <c r="N69" s="366">
        <v>0.5</v>
      </c>
      <c r="O69" s="24">
        <v>0</v>
      </c>
    </row>
    <row r="70" spans="11:15" ht="15.75">
      <c r="K70" s="367" t="s">
        <v>602</v>
      </c>
      <c r="L70" s="367">
        <v>0.25</v>
      </c>
      <c r="M70" s="366">
        <v>0.35</v>
      </c>
      <c r="N70" s="366">
        <v>0.45</v>
      </c>
      <c r="O70" s="24">
        <v>0</v>
      </c>
    </row>
    <row r="71" spans="11:15" ht="15.75">
      <c r="K71" s="368" t="s">
        <v>603</v>
      </c>
      <c r="L71" s="367">
        <v>0.3</v>
      </c>
      <c r="M71" s="369">
        <v>0.4</v>
      </c>
      <c r="N71" s="369">
        <v>0.5</v>
      </c>
      <c r="O71" s="24">
        <v>0</v>
      </c>
    </row>
    <row r="72" spans="11:15" ht="15.75">
      <c r="K72" s="366" t="s">
        <v>604</v>
      </c>
      <c r="L72" s="366">
        <v>1.8</v>
      </c>
      <c r="M72" s="366">
        <v>2.2</v>
      </c>
      <c r="N72" s="366">
        <v>2.4</v>
      </c>
      <c r="O72" s="24">
        <v>0</v>
      </c>
    </row>
    <row r="73" spans="11:15" ht="15.75">
      <c r="K73" s="366" t="s">
        <v>605</v>
      </c>
      <c r="L73" s="366">
        <v>0.2</v>
      </c>
      <c r="M73" s="366">
        <v>0.25</v>
      </c>
      <c r="N73" s="366">
        <v>0.35</v>
      </c>
      <c r="O73" s="24">
        <v>0</v>
      </c>
    </row>
    <row r="99" spans="2:4" s="135" customFormat="1" ht="12.75">
      <c r="B99" s="376" t="s">
        <v>14</v>
      </c>
      <c r="C99" s="376"/>
      <c r="D99" s="376" t="s">
        <v>476</v>
      </c>
    </row>
    <row r="100" spans="2:4" s="135" customFormat="1" ht="12.75">
      <c r="B100" s="376" t="s">
        <v>477</v>
      </c>
      <c r="C100" s="376"/>
      <c r="D100" s="376">
        <v>220</v>
      </c>
    </row>
    <row r="101" spans="2:4" s="135" customFormat="1" ht="12.75">
      <c r="B101" s="376" t="s">
        <v>478</v>
      </c>
      <c r="C101" s="376"/>
      <c r="D101" s="376">
        <v>160</v>
      </c>
    </row>
    <row r="102" spans="2:4" s="135" customFormat="1" ht="12.75">
      <c r="B102" s="376" t="s">
        <v>479</v>
      </c>
      <c r="C102" s="376"/>
      <c r="D102" s="376">
        <v>120</v>
      </c>
    </row>
    <row r="103" spans="2:4" s="135" customFormat="1" ht="12.75">
      <c r="B103" s="376" t="s">
        <v>480</v>
      </c>
      <c r="C103" s="376"/>
      <c r="D103" s="376">
        <v>65</v>
      </c>
    </row>
    <row r="104" spans="2:4" s="135" customFormat="1" ht="12.75">
      <c r="B104" s="376" t="s">
        <v>481</v>
      </c>
      <c r="C104" s="376"/>
      <c r="D104" s="376">
        <v>370</v>
      </c>
    </row>
    <row r="105" spans="2:4" s="135" customFormat="1" ht="12.75">
      <c r="B105" s="376" t="s">
        <v>482</v>
      </c>
      <c r="C105" s="376"/>
      <c r="D105" s="376">
        <v>75</v>
      </c>
    </row>
    <row r="106" spans="2:4" s="135" customFormat="1" ht="12.75">
      <c r="B106" s="376" t="s">
        <v>483</v>
      </c>
      <c r="C106" s="376"/>
      <c r="D106" s="376">
        <v>50</v>
      </c>
    </row>
    <row r="107" spans="2:4" s="135" customFormat="1" ht="12.75">
      <c r="B107" s="376" t="s">
        <v>484</v>
      </c>
      <c r="C107" s="376"/>
      <c r="D107" s="376">
        <v>50</v>
      </c>
    </row>
    <row r="108" spans="2:4" s="135" customFormat="1" ht="12.75">
      <c r="B108" s="376" t="s">
        <v>485</v>
      </c>
      <c r="C108" s="376"/>
      <c r="D108" s="376">
        <v>58</v>
      </c>
    </row>
    <row r="109" spans="2:4" s="135" customFormat="1" ht="12.75">
      <c r="B109" s="376" t="s">
        <v>486</v>
      </c>
      <c r="C109" s="376"/>
      <c r="D109" s="376">
        <v>17</v>
      </c>
    </row>
    <row r="110" spans="2:4" s="135" customFormat="1" ht="12.75">
      <c r="B110" s="376" t="s">
        <v>487</v>
      </c>
      <c r="C110" s="376"/>
      <c r="D110" s="376">
        <v>35</v>
      </c>
    </row>
    <row r="111" spans="2:4" s="135" customFormat="1" ht="12.75">
      <c r="B111" s="376" t="s">
        <v>488</v>
      </c>
      <c r="C111" s="376"/>
      <c r="D111" s="376">
        <v>110</v>
      </c>
    </row>
    <row r="112" spans="2:4" s="135" customFormat="1" ht="12.75">
      <c r="B112" s="376" t="s">
        <v>489</v>
      </c>
      <c r="C112" s="376"/>
      <c r="D112" s="376">
        <v>0.07</v>
      </c>
    </row>
    <row r="113" spans="2:4" s="135" customFormat="1" ht="12.75">
      <c r="B113" s="376" t="s">
        <v>490</v>
      </c>
      <c r="C113" s="376"/>
      <c r="D113" s="376">
        <v>0.1</v>
      </c>
    </row>
    <row r="114" spans="2:4" s="135" customFormat="1" ht="12.75">
      <c r="B114" s="376" t="s">
        <v>491</v>
      </c>
      <c r="C114" s="376"/>
      <c r="D114" s="376">
        <v>0.13</v>
      </c>
    </row>
    <row r="115" spans="2:4" s="135" customFormat="1" ht="12.75">
      <c r="B115" s="376" t="s">
        <v>492</v>
      </c>
      <c r="C115" s="376"/>
      <c r="D115" s="376">
        <v>0.24</v>
      </c>
    </row>
    <row r="116" spans="2:4" s="135" customFormat="1" ht="12.75">
      <c r="B116" s="376" t="s">
        <v>493</v>
      </c>
      <c r="C116" s="376"/>
      <c r="D116" s="376">
        <v>0.07</v>
      </c>
    </row>
    <row r="117" spans="2:4" s="135" customFormat="1" ht="12.75">
      <c r="B117" s="376" t="s">
        <v>490</v>
      </c>
      <c r="C117" s="376"/>
      <c r="D117" s="376">
        <v>0.1</v>
      </c>
    </row>
    <row r="118" spans="2:4" s="135" customFormat="1" ht="12.75">
      <c r="B118" s="376" t="s">
        <v>491</v>
      </c>
      <c r="C118" s="376"/>
      <c r="D118" s="376">
        <v>0.13</v>
      </c>
    </row>
    <row r="119" spans="2:4" s="135" customFormat="1" ht="12.75">
      <c r="B119" s="376" t="s">
        <v>492</v>
      </c>
      <c r="C119" s="376"/>
      <c r="D119" s="376">
        <v>0.24</v>
      </c>
    </row>
    <row r="120" spans="2:4" s="135" customFormat="1" ht="12.75">
      <c r="B120" s="376" t="s">
        <v>494</v>
      </c>
      <c r="C120" s="376"/>
      <c r="D120" s="376">
        <v>0.1</v>
      </c>
    </row>
    <row r="121" spans="2:4" s="135" customFormat="1" ht="12.75">
      <c r="B121" s="376" t="s">
        <v>491</v>
      </c>
      <c r="C121" s="376"/>
      <c r="D121" s="376">
        <v>0.14</v>
      </c>
    </row>
    <row r="122" spans="2:4" s="135" customFormat="1" ht="12.75">
      <c r="B122" s="376" t="s">
        <v>495</v>
      </c>
      <c r="C122" s="376"/>
      <c r="D122" s="376">
        <v>0.18</v>
      </c>
    </row>
    <row r="123" spans="2:4" s="135" customFormat="1" ht="12.75">
      <c r="B123" s="376" t="s">
        <v>496</v>
      </c>
      <c r="C123" s="376"/>
      <c r="D123" s="376">
        <v>0.23</v>
      </c>
    </row>
    <row r="124" spans="2:4" s="135" customFormat="1" ht="12.75">
      <c r="B124" s="376" t="s">
        <v>497</v>
      </c>
      <c r="C124" s="376"/>
      <c r="D124" s="376">
        <v>0.09</v>
      </c>
    </row>
    <row r="125" spans="2:4" s="135" customFormat="1" ht="12.75">
      <c r="B125" s="376" t="s">
        <v>498</v>
      </c>
      <c r="C125" s="376"/>
      <c r="D125" s="376">
        <v>0.15</v>
      </c>
    </row>
    <row r="126" spans="2:4" s="135" customFormat="1" ht="12.75">
      <c r="B126" s="376" t="s">
        <v>499</v>
      </c>
      <c r="C126" s="376"/>
      <c r="D126" s="376">
        <v>0.18</v>
      </c>
    </row>
    <row r="127" spans="2:4" s="135" customFormat="1" ht="12.75">
      <c r="B127" s="376" t="s">
        <v>500</v>
      </c>
      <c r="C127" s="376"/>
      <c r="D127" s="376">
        <v>0.23</v>
      </c>
    </row>
    <row r="128" spans="2:4" s="135" customFormat="1" ht="12.75">
      <c r="B128" s="376" t="s">
        <v>501</v>
      </c>
      <c r="C128" s="376"/>
      <c r="D128" s="376">
        <v>0.27</v>
      </c>
    </row>
    <row r="129" spans="2:4" s="135" customFormat="1" ht="12.75">
      <c r="B129" s="376" t="s">
        <v>502</v>
      </c>
      <c r="C129" s="376"/>
      <c r="D129" s="376">
        <v>0.18</v>
      </c>
    </row>
    <row r="130" spans="2:4" s="135" customFormat="1" ht="12.75">
      <c r="B130" s="376" t="s">
        <v>503</v>
      </c>
      <c r="C130" s="376"/>
      <c r="D130" s="376">
        <v>0.18</v>
      </c>
    </row>
    <row r="131" spans="2:4" s="135" customFormat="1" ht="12.75">
      <c r="B131" s="376" t="s">
        <v>504</v>
      </c>
      <c r="C131" s="376"/>
      <c r="D131" s="376">
        <v>0.54</v>
      </c>
    </row>
    <row r="132" spans="2:4" s="135" customFormat="1" ht="12.75">
      <c r="B132" s="376" t="s">
        <v>505</v>
      </c>
      <c r="C132" s="376"/>
      <c r="D132" s="376">
        <v>0.25</v>
      </c>
    </row>
    <row r="133" spans="2:4" s="135" customFormat="1" ht="12.75">
      <c r="B133" s="376" t="s">
        <v>506</v>
      </c>
      <c r="C133" s="376"/>
      <c r="D133" s="376">
        <v>0.9</v>
      </c>
    </row>
    <row r="134" spans="2:4" s="135" customFormat="1" ht="12.75">
      <c r="B134" s="376" t="s">
        <v>507</v>
      </c>
      <c r="C134" s="376"/>
      <c r="D134" s="376">
        <v>0.7</v>
      </c>
    </row>
    <row r="135" spans="2:4" s="135" customFormat="1" ht="12.75">
      <c r="B135" s="376" t="s">
        <v>508</v>
      </c>
      <c r="C135" s="376"/>
      <c r="D135" s="376">
        <v>2</v>
      </c>
    </row>
    <row r="136" spans="2:4" s="135" customFormat="1" ht="12.75">
      <c r="B136" s="376" t="s">
        <v>509</v>
      </c>
      <c r="C136" s="376"/>
      <c r="D136" s="376">
        <v>2</v>
      </c>
    </row>
    <row r="137" spans="2:4" s="135" customFormat="1" ht="12.75">
      <c r="B137" s="376" t="s">
        <v>510</v>
      </c>
      <c r="C137" s="376"/>
      <c r="D137" s="376">
        <v>0.4</v>
      </c>
    </row>
    <row r="138" spans="2:4" s="135" customFormat="1" ht="12.75">
      <c r="B138" s="376" t="s">
        <v>511</v>
      </c>
      <c r="C138" s="376"/>
      <c r="D138" s="376">
        <v>0.3</v>
      </c>
    </row>
    <row r="139" spans="2:4" s="135" customFormat="1" ht="12.75">
      <c r="B139" s="376" t="s">
        <v>512</v>
      </c>
      <c r="C139" s="376"/>
      <c r="D139" s="376">
        <v>0.4</v>
      </c>
    </row>
    <row r="140" spans="2:4" s="135" customFormat="1" ht="12.75">
      <c r="B140" s="376" t="s">
        <v>513</v>
      </c>
      <c r="C140" s="376"/>
      <c r="D140" s="376">
        <v>0.93</v>
      </c>
    </row>
    <row r="141" spans="2:4" s="135" customFormat="1" ht="12.75">
      <c r="B141" s="376" t="s">
        <v>514</v>
      </c>
      <c r="C141" s="376"/>
      <c r="D141" s="376">
        <v>3.5</v>
      </c>
    </row>
    <row r="142" spans="2:4" s="135" customFormat="1" ht="12.75">
      <c r="B142" s="376" t="s">
        <v>515</v>
      </c>
      <c r="C142" s="376"/>
      <c r="D142" s="376">
        <v>2.8</v>
      </c>
    </row>
    <row r="143" spans="2:4" s="135" customFormat="1" ht="12.75">
      <c r="B143" s="376" t="s">
        <v>516</v>
      </c>
      <c r="C143" s="376"/>
      <c r="D143" s="376">
        <v>2</v>
      </c>
    </row>
    <row r="144" spans="2:4" s="135" customFormat="1" ht="12.75">
      <c r="B144" s="376" t="s">
        <v>517</v>
      </c>
      <c r="C144" s="376"/>
      <c r="D144" s="376">
        <v>2.5</v>
      </c>
    </row>
    <row r="145" spans="2:4" s="135" customFormat="1" ht="12.75">
      <c r="B145" s="376" t="s">
        <v>518</v>
      </c>
      <c r="C145" s="376"/>
      <c r="D145" s="376">
        <v>2.2</v>
      </c>
    </row>
    <row r="146" spans="2:4" s="135" customFormat="1" ht="12.75">
      <c r="B146" s="376" t="s">
        <v>519</v>
      </c>
      <c r="C146" s="376"/>
      <c r="D146" s="376">
        <v>1.5</v>
      </c>
    </row>
    <row r="147" spans="2:4" s="135" customFormat="1" ht="12.75">
      <c r="B147" s="376" t="s">
        <v>520</v>
      </c>
      <c r="C147" s="376"/>
      <c r="D147" s="376">
        <v>2</v>
      </c>
    </row>
    <row r="148" spans="2:4" s="135" customFormat="1" ht="12.75">
      <c r="B148" s="376" t="s">
        <v>521</v>
      </c>
      <c r="C148" s="376"/>
      <c r="D148" s="376">
        <v>0.6</v>
      </c>
    </row>
    <row r="149" spans="2:4" s="135" customFormat="1" ht="12.75">
      <c r="B149" s="376" t="s">
        <v>522</v>
      </c>
      <c r="C149" s="376"/>
      <c r="D149" s="376">
        <v>2.2</v>
      </c>
    </row>
    <row r="150" spans="2:4" s="135" customFormat="1" ht="12.75">
      <c r="B150" s="376" t="s">
        <v>523</v>
      </c>
      <c r="C150" s="376"/>
      <c r="D150" s="376">
        <v>0.06</v>
      </c>
    </row>
    <row r="151" spans="2:4" s="135" customFormat="1" ht="12.75">
      <c r="B151" s="376" t="s">
        <v>524</v>
      </c>
      <c r="C151" s="376"/>
      <c r="D151" s="376">
        <v>0.12</v>
      </c>
    </row>
    <row r="152" spans="2:4" s="135" customFormat="1" ht="12.75">
      <c r="B152" s="376" t="s">
        <v>525</v>
      </c>
      <c r="C152" s="376"/>
      <c r="D152" s="376">
        <v>0.23</v>
      </c>
    </row>
    <row r="153" spans="2:4" s="135" customFormat="1" ht="12.75">
      <c r="B153" s="376" t="s">
        <v>526</v>
      </c>
      <c r="C153" s="376"/>
      <c r="D153" s="376">
        <v>0.7</v>
      </c>
    </row>
    <row r="154" spans="2:4" s="135" customFormat="1" ht="12.75">
      <c r="B154" s="376" t="s">
        <v>527</v>
      </c>
      <c r="C154" s="376"/>
      <c r="D154" s="376">
        <v>0.3</v>
      </c>
    </row>
    <row r="155" spans="2:4" s="135" customFormat="1" ht="12.75">
      <c r="B155" s="376" t="s">
        <v>528</v>
      </c>
      <c r="C155" s="376"/>
      <c r="D155" s="376">
        <v>0.7</v>
      </c>
    </row>
    <row r="156" spans="2:4" s="135" customFormat="1" ht="12.75">
      <c r="B156" s="376" t="s">
        <v>529</v>
      </c>
      <c r="C156" s="376"/>
      <c r="D156" s="376">
        <v>0.25</v>
      </c>
    </row>
    <row r="157" spans="2:4" s="135" customFormat="1" ht="12.75">
      <c r="B157" s="376" t="s">
        <v>530</v>
      </c>
      <c r="C157" s="376"/>
      <c r="D157" s="376">
        <v>0.65</v>
      </c>
    </row>
    <row r="158" spans="2:4" s="135" customFormat="1" ht="12.75">
      <c r="B158" s="376" t="s">
        <v>531</v>
      </c>
      <c r="C158" s="376"/>
      <c r="D158" s="376">
        <v>0.9</v>
      </c>
    </row>
    <row r="159" spans="2:4" s="135" customFormat="1" ht="12.75">
      <c r="B159" s="376" t="s">
        <v>532</v>
      </c>
      <c r="C159" s="376"/>
      <c r="D159" s="376">
        <v>0.8</v>
      </c>
    </row>
    <row r="160" spans="2:4" s="135" customFormat="1" ht="12.75">
      <c r="B160" s="376" t="s">
        <v>533</v>
      </c>
      <c r="C160" s="376"/>
      <c r="D160" s="376">
        <v>1</v>
      </c>
    </row>
    <row r="161" spans="2:4" s="135" customFormat="1" ht="12.75">
      <c r="B161" s="376" t="s">
        <v>534</v>
      </c>
      <c r="C161" s="376"/>
      <c r="D161" s="376">
        <v>1.4</v>
      </c>
    </row>
    <row r="162" spans="2:4" s="135" customFormat="1" ht="12.75">
      <c r="B162" s="376" t="s">
        <v>535</v>
      </c>
      <c r="C162" s="376"/>
      <c r="D162" s="376">
        <v>1.2</v>
      </c>
    </row>
    <row r="163" spans="2:4" s="135" customFormat="1" ht="12.75">
      <c r="B163" s="376" t="s">
        <v>536</v>
      </c>
      <c r="C163" s="376"/>
      <c r="D163" s="376">
        <v>1</v>
      </c>
    </row>
    <row r="164" spans="2:4" s="135" customFormat="1" ht="12.75">
      <c r="B164" s="376" t="s">
        <v>537</v>
      </c>
      <c r="C164" s="376"/>
      <c r="D164" s="376">
        <v>0.025</v>
      </c>
    </row>
    <row r="165" spans="2:4" s="135" customFormat="1" ht="12.75">
      <c r="B165" s="376" t="s">
        <v>538</v>
      </c>
      <c r="C165" s="376"/>
      <c r="D165" s="376">
        <v>0.017</v>
      </c>
    </row>
    <row r="166" spans="2:4" s="135" customFormat="1" ht="12.75">
      <c r="B166" s="376" t="s">
        <v>539</v>
      </c>
      <c r="C166" s="376"/>
      <c r="D166" s="376">
        <v>0.009</v>
      </c>
    </row>
    <row r="167" spans="2:4" s="135" customFormat="1" ht="12.75">
      <c r="B167" s="376" t="s">
        <v>540</v>
      </c>
      <c r="C167" s="376"/>
      <c r="D167" s="376">
        <v>0.0055</v>
      </c>
    </row>
    <row r="168" spans="2:4" s="135" customFormat="1" ht="12.75">
      <c r="B168" s="376" t="s">
        <v>541</v>
      </c>
      <c r="C168" s="376"/>
      <c r="D168" s="376">
        <v>0.014</v>
      </c>
    </row>
    <row r="169" spans="2:4" s="135" customFormat="1" ht="12.75">
      <c r="B169" s="376" t="s">
        <v>542</v>
      </c>
      <c r="C169" s="376"/>
      <c r="D169" s="376">
        <v>0.2</v>
      </c>
    </row>
    <row r="170" spans="2:4" s="135" customFormat="1" ht="12.75">
      <c r="B170" s="376" t="s">
        <v>543</v>
      </c>
      <c r="C170" s="376"/>
      <c r="D170" s="376">
        <v>0.21</v>
      </c>
    </row>
    <row r="171" spans="2:4" s="135" customFormat="1" ht="12.75">
      <c r="B171" s="376" t="s">
        <v>544</v>
      </c>
      <c r="C171" s="376"/>
      <c r="D171" s="376">
        <v>0.23</v>
      </c>
    </row>
    <row r="172" spans="2:4" s="135" customFormat="1" ht="12.75">
      <c r="B172" s="376" t="s">
        <v>545</v>
      </c>
      <c r="C172" s="376"/>
      <c r="D172" s="376">
        <v>0.18</v>
      </c>
    </row>
    <row r="173" spans="2:4" s="135" customFormat="1" ht="12.75">
      <c r="B173" s="376" t="s">
        <v>546</v>
      </c>
      <c r="C173" s="376"/>
      <c r="D173" s="376">
        <v>0.14</v>
      </c>
    </row>
    <row r="174" spans="2:4" s="135" customFormat="1" ht="12.75">
      <c r="B174" s="376" t="s">
        <v>547</v>
      </c>
      <c r="C174" s="376"/>
      <c r="D174" s="376">
        <v>0.4</v>
      </c>
    </row>
    <row r="175" spans="2:4" s="135" customFormat="1" ht="12.75">
      <c r="B175" s="376" t="s">
        <v>548</v>
      </c>
      <c r="C175" s="376"/>
      <c r="D175" s="376">
        <v>0.32</v>
      </c>
    </row>
    <row r="176" spans="2:4" s="135" customFormat="1" ht="12.75">
      <c r="B176" s="376" t="s">
        <v>549</v>
      </c>
      <c r="C176" s="376"/>
      <c r="D176" s="376">
        <v>0.18</v>
      </c>
    </row>
    <row r="177" spans="2:4" s="135" customFormat="1" ht="12.75">
      <c r="B177" s="376" t="s">
        <v>550</v>
      </c>
      <c r="C177" s="376"/>
      <c r="D177" s="376">
        <v>0.3</v>
      </c>
    </row>
    <row r="178" spans="2:4" s="135" customFormat="1" ht="12.75">
      <c r="B178" s="376" t="s">
        <v>551</v>
      </c>
      <c r="C178" s="376"/>
      <c r="D178" s="376">
        <v>0.3</v>
      </c>
    </row>
    <row r="179" spans="2:4" s="135" customFormat="1" ht="12.75">
      <c r="B179" s="376" t="s">
        <v>552</v>
      </c>
      <c r="C179" s="376"/>
      <c r="D179" s="376">
        <v>0.22</v>
      </c>
    </row>
    <row r="180" spans="2:4" s="135" customFormat="1" ht="12.75">
      <c r="B180" s="376" t="s">
        <v>553</v>
      </c>
      <c r="C180" s="376"/>
      <c r="D180" s="376">
        <v>0.2</v>
      </c>
    </row>
    <row r="181" spans="2:4" s="135" customFormat="1" ht="12.75">
      <c r="B181" s="376" t="s">
        <v>554</v>
      </c>
      <c r="C181" s="376"/>
      <c r="D181" s="376">
        <v>0.18</v>
      </c>
    </row>
    <row r="182" spans="2:4" s="135" customFormat="1" ht="12.75">
      <c r="B182" s="376" t="s">
        <v>555</v>
      </c>
      <c r="C182" s="376"/>
      <c r="D182" s="376">
        <v>0.25</v>
      </c>
    </row>
    <row r="183" spans="2:4" s="135" customFormat="1" ht="12.75">
      <c r="B183" s="376" t="s">
        <v>556</v>
      </c>
      <c r="C183" s="376"/>
      <c r="D183" s="376">
        <v>0.25</v>
      </c>
    </row>
    <row r="184" spans="2:4" s="135" customFormat="1" ht="12.75">
      <c r="B184" s="376" t="s">
        <v>557</v>
      </c>
      <c r="C184" s="376"/>
      <c r="D184" s="376">
        <v>0.23</v>
      </c>
    </row>
    <row r="185" spans="2:4" s="135" customFormat="1" ht="12.75">
      <c r="B185" s="376" t="s">
        <v>558</v>
      </c>
      <c r="C185" s="376"/>
      <c r="D185" s="376">
        <v>0.25</v>
      </c>
    </row>
    <row r="186" spans="2:4" s="135" customFormat="1" ht="12.75">
      <c r="B186" s="376" t="s">
        <v>559</v>
      </c>
      <c r="C186" s="376"/>
      <c r="D186" s="376">
        <v>0.35</v>
      </c>
    </row>
    <row r="187" spans="2:4" s="135" customFormat="1" ht="12.75">
      <c r="B187" s="376" t="s">
        <v>560</v>
      </c>
      <c r="C187" s="376"/>
      <c r="D187" s="376">
        <v>0.13</v>
      </c>
    </row>
    <row r="188" spans="2:4" s="135" customFormat="1" ht="12.75">
      <c r="B188" s="376" t="s">
        <v>561</v>
      </c>
      <c r="C188" s="376"/>
      <c r="D188" s="376">
        <v>0.24</v>
      </c>
    </row>
    <row r="189" spans="2:4" s="135" customFormat="1" ht="12.75">
      <c r="B189" s="376" t="s">
        <v>562</v>
      </c>
      <c r="C189" s="376"/>
      <c r="D189" s="376">
        <v>0.23</v>
      </c>
    </row>
    <row r="190" spans="2:4" s="135" customFormat="1" ht="12.75">
      <c r="B190" s="376" t="s">
        <v>563</v>
      </c>
      <c r="C190" s="376"/>
      <c r="D190" s="376">
        <v>0.04</v>
      </c>
    </row>
    <row r="191" spans="2:4" s="135" customFormat="1" ht="12.75">
      <c r="B191" s="376" t="s">
        <v>564</v>
      </c>
      <c r="C191" s="376"/>
      <c r="D191" s="376">
        <v>0.24</v>
      </c>
    </row>
    <row r="192" spans="2:4" s="135" customFormat="1" ht="12.75">
      <c r="B192" s="376" t="s">
        <v>565</v>
      </c>
      <c r="C192" s="376"/>
      <c r="D192" s="376">
        <v>0.19</v>
      </c>
    </row>
    <row r="193" spans="2:4" s="135" customFormat="1" ht="12.75">
      <c r="B193" s="376" t="s">
        <v>566</v>
      </c>
      <c r="C193" s="376"/>
      <c r="D193" s="376">
        <v>0.13</v>
      </c>
    </row>
    <row r="194" spans="2:4" s="135" customFormat="1" ht="12.75">
      <c r="B194" s="376" t="s">
        <v>567</v>
      </c>
      <c r="C194" s="376"/>
      <c r="D194" s="376">
        <v>0.12</v>
      </c>
    </row>
    <row r="195" spans="2:4" s="135" customFormat="1" ht="12.75">
      <c r="B195" s="376" t="s">
        <v>568</v>
      </c>
      <c r="C195" s="376"/>
      <c r="D195" s="376">
        <v>0.23</v>
      </c>
    </row>
    <row r="196" spans="2:4" s="135" customFormat="1" ht="12.75">
      <c r="B196" s="376" t="s">
        <v>569</v>
      </c>
      <c r="C196" s="376"/>
      <c r="D196" s="376">
        <v>0.3</v>
      </c>
    </row>
    <row r="197" spans="2:4" s="135" customFormat="1" ht="12.75">
      <c r="B197" s="376" t="s">
        <v>570</v>
      </c>
      <c r="C197" s="376"/>
      <c r="D197" s="376">
        <v>0.12</v>
      </c>
    </row>
    <row r="198" spans="2:4" s="135" customFormat="1" ht="12.75">
      <c r="B198" s="376" t="s">
        <v>571</v>
      </c>
      <c r="C198" s="376"/>
      <c r="D198" s="376">
        <v>0.12</v>
      </c>
    </row>
    <row r="199" spans="2:4" s="135" customFormat="1" ht="12.75">
      <c r="B199" s="376" t="s">
        <v>572</v>
      </c>
      <c r="C199" s="376"/>
      <c r="D199" s="376">
        <v>0.05</v>
      </c>
    </row>
    <row r="200" spans="2:4" s="135" customFormat="1" ht="12.75">
      <c r="B200" s="376" t="s">
        <v>573</v>
      </c>
      <c r="C200" s="376"/>
      <c r="D200" s="376">
        <v>0.06</v>
      </c>
    </row>
    <row r="201" spans="2:4" s="135" customFormat="1" ht="12.75">
      <c r="B201" s="376" t="s">
        <v>574</v>
      </c>
      <c r="C201" s="376"/>
      <c r="D201" s="376">
        <v>0.7</v>
      </c>
    </row>
    <row r="202" spans="2:4" s="135" customFormat="1" ht="12.75">
      <c r="B202" s="376" t="s">
        <v>575</v>
      </c>
      <c r="C202" s="376"/>
      <c r="D202" s="376">
        <v>0.13</v>
      </c>
    </row>
    <row r="203" spans="2:4" s="135" customFormat="1" ht="12.75">
      <c r="B203" s="376" t="s">
        <v>576</v>
      </c>
      <c r="C203" s="376"/>
      <c r="D203" s="376">
        <v>0.23</v>
      </c>
    </row>
    <row r="204" spans="2:4" s="135" customFormat="1" ht="12.75">
      <c r="B204" s="376" t="s">
        <v>577</v>
      </c>
      <c r="C204" s="376"/>
      <c r="D204" s="376">
        <v>0.9</v>
      </c>
    </row>
    <row r="205" spans="2:4" s="135" customFormat="1" ht="12.75">
      <c r="B205" s="376" t="s">
        <v>578</v>
      </c>
      <c r="C205" s="376"/>
      <c r="D205" s="376">
        <v>1.4</v>
      </c>
    </row>
    <row r="206" spans="2:4" s="135" customFormat="1" ht="12.75">
      <c r="B206" s="376" t="s">
        <v>579</v>
      </c>
      <c r="C206" s="376"/>
      <c r="D206" s="376">
        <v>0.17</v>
      </c>
    </row>
    <row r="207" spans="2:4" s="135" customFormat="1" ht="12.75">
      <c r="B207" s="376" t="s">
        <v>580</v>
      </c>
      <c r="C207" s="376"/>
      <c r="D207" s="376">
        <v>0.1</v>
      </c>
    </row>
    <row r="208" spans="2:4" s="135" customFormat="1" ht="12.75">
      <c r="B208" s="376" t="s">
        <v>581</v>
      </c>
      <c r="C208" s="376"/>
      <c r="D208" s="376">
        <v>0.07</v>
      </c>
    </row>
    <row r="209" spans="2:4" s="135" customFormat="1" ht="12.75">
      <c r="B209" s="376" t="s">
        <v>582</v>
      </c>
      <c r="C209" s="376"/>
      <c r="D209" s="376">
        <v>0.17</v>
      </c>
    </row>
    <row r="210" spans="2:4" s="135" customFormat="1" ht="12.75">
      <c r="B210" s="376" t="s">
        <v>583</v>
      </c>
      <c r="C210" s="376"/>
      <c r="D210" s="376">
        <v>0.81</v>
      </c>
    </row>
    <row r="211" spans="2:4" s="135" customFormat="1" ht="12.75">
      <c r="B211" s="376" t="s">
        <v>584</v>
      </c>
      <c r="C211" s="376"/>
      <c r="D211" s="376">
        <v>0.87</v>
      </c>
    </row>
    <row r="212" spans="2:4" s="135" customFormat="1" ht="12.75">
      <c r="B212" s="376" t="s">
        <v>585</v>
      </c>
      <c r="C212" s="376"/>
      <c r="D212" s="376">
        <v>0.64</v>
      </c>
    </row>
    <row r="213" spans="2:4" s="135" customFormat="1" ht="12.75">
      <c r="B213" s="376" t="s">
        <v>586</v>
      </c>
      <c r="C213" s="376"/>
      <c r="D213" s="376">
        <v>0.58</v>
      </c>
    </row>
    <row r="214" spans="2:4" s="135" customFormat="1" ht="12.75">
      <c r="B214" s="376" t="s">
        <v>587</v>
      </c>
      <c r="C214" s="376"/>
      <c r="D214" s="376">
        <v>0.52</v>
      </c>
    </row>
    <row r="215" spans="2:4" s="135" customFormat="1" ht="12.75">
      <c r="B215" s="376" t="s">
        <v>588</v>
      </c>
      <c r="C215" s="376"/>
      <c r="D215" s="376">
        <v>0.81</v>
      </c>
    </row>
    <row r="216" spans="2:4" s="135" customFormat="1" ht="12.75">
      <c r="B216" s="376" t="s">
        <v>589</v>
      </c>
      <c r="C216" s="376"/>
      <c r="D216" s="376">
        <v>0.76</v>
      </c>
    </row>
    <row r="217" spans="2:3" s="135" customFormat="1" ht="12.75">
      <c r="B217" s="377"/>
      <c r="C217" s="378"/>
    </row>
    <row r="218" spans="2:4" s="135" customFormat="1" ht="12.75">
      <c r="B218" s="376" t="s">
        <v>609</v>
      </c>
      <c r="C218" s="376"/>
      <c r="D218" s="376">
        <v>1.32</v>
      </c>
    </row>
    <row r="219" spans="2:4" s="135" customFormat="1" ht="12.75">
      <c r="B219" s="376" t="s">
        <v>610</v>
      </c>
      <c r="C219" s="376"/>
      <c r="D219" s="376">
        <v>2.35</v>
      </c>
    </row>
    <row r="220" spans="2:4" s="135" customFormat="1" ht="12.75">
      <c r="B220" s="376" t="s">
        <v>611</v>
      </c>
      <c r="C220" s="376"/>
      <c r="D220" s="376">
        <v>1.24</v>
      </c>
    </row>
    <row r="221" spans="2:4" s="135" customFormat="1" ht="12.75">
      <c r="B221" s="376" t="s">
        <v>612</v>
      </c>
      <c r="C221" s="376"/>
      <c r="D221" s="376">
        <v>1.34</v>
      </c>
    </row>
    <row r="222" spans="2:4" s="135" customFormat="1" ht="12.75">
      <c r="B222" s="376" t="s">
        <v>613</v>
      </c>
      <c r="C222" s="376"/>
      <c r="D222" s="376">
        <v>2.59</v>
      </c>
    </row>
    <row r="223" spans="2:4" s="135" customFormat="1" ht="12.75">
      <c r="B223" s="376" t="s">
        <v>614</v>
      </c>
      <c r="C223" s="376"/>
      <c r="D223" s="376">
        <v>1.24</v>
      </c>
    </row>
    <row r="224" spans="2:4" s="135" customFormat="1" ht="12.75">
      <c r="B224" s="376" t="s">
        <v>626</v>
      </c>
      <c r="C224" s="376"/>
      <c r="D224" s="376">
        <v>0.88</v>
      </c>
    </row>
    <row r="225" spans="2:4" s="135" customFormat="1" ht="12.75">
      <c r="B225" s="376" t="s">
        <v>615</v>
      </c>
      <c r="C225" s="376"/>
      <c r="D225" s="376">
        <v>2.59</v>
      </c>
    </row>
    <row r="226" spans="2:4" s="135" customFormat="1" ht="12.75">
      <c r="B226" s="376" t="s">
        <v>616</v>
      </c>
      <c r="C226" s="376"/>
      <c r="D226" s="376">
        <v>1.24</v>
      </c>
    </row>
    <row r="227" spans="2:4" s="135" customFormat="1" ht="12.75">
      <c r="B227" s="376" t="s">
        <v>617</v>
      </c>
      <c r="C227" s="376"/>
      <c r="D227" s="376">
        <v>1.63</v>
      </c>
    </row>
    <row r="228" spans="2:4" s="135" customFormat="1" ht="12.75">
      <c r="B228" s="376" t="s">
        <v>618</v>
      </c>
      <c r="C228" s="376"/>
      <c r="D228" s="376">
        <v>2.59</v>
      </c>
    </row>
    <row r="229" spans="2:4" s="135" customFormat="1" ht="12.75">
      <c r="B229" s="376" t="s">
        <v>619</v>
      </c>
      <c r="C229" s="376"/>
      <c r="D229" s="376">
        <v>1.63</v>
      </c>
    </row>
    <row r="230" spans="2:4" s="135" customFormat="1" ht="12.75">
      <c r="B230" s="376" t="s">
        <v>620</v>
      </c>
      <c r="C230" s="376"/>
      <c r="D230" s="376">
        <v>2.59</v>
      </c>
    </row>
    <row r="231" spans="2:4" s="135" customFormat="1" ht="12.75">
      <c r="B231" s="376" t="s">
        <v>621</v>
      </c>
      <c r="C231" s="376"/>
      <c r="D231" s="376">
        <v>0.88</v>
      </c>
    </row>
    <row r="232" spans="2:4" s="135" customFormat="1" ht="12.75">
      <c r="B232" s="376" t="s">
        <v>622</v>
      </c>
      <c r="C232" s="376"/>
      <c r="D232" s="376">
        <v>1.03</v>
      </c>
    </row>
    <row r="233" spans="2:4" s="135" customFormat="1" ht="12.75">
      <c r="B233" s="376" t="s">
        <v>623</v>
      </c>
      <c r="C233" s="376"/>
      <c r="D233" s="376">
        <v>0.92</v>
      </c>
    </row>
    <row r="234" spans="2:4" s="135" customFormat="1" ht="12.75">
      <c r="B234" s="376" t="s">
        <v>624</v>
      </c>
      <c r="C234" s="376"/>
      <c r="D234" s="376">
        <v>0.88</v>
      </c>
    </row>
    <row r="235" spans="2:4" s="135" customFormat="1" ht="12.75">
      <c r="B235" s="376" t="s">
        <v>625</v>
      </c>
      <c r="C235" s="376"/>
      <c r="D235" s="376">
        <v>2.59</v>
      </c>
    </row>
    <row r="236" spans="2:3" s="135" customFormat="1" ht="12.75">
      <c r="B236" s="377"/>
      <c r="C236" s="378"/>
    </row>
    <row r="237" spans="2:4" s="135" customFormat="1" ht="12.75">
      <c r="B237" s="376" t="s">
        <v>628</v>
      </c>
      <c r="C237" s="376"/>
      <c r="D237" s="376">
        <v>4.8</v>
      </c>
    </row>
    <row r="238" spans="2:4" s="135" customFormat="1" ht="12.75">
      <c r="B238" s="376" t="s">
        <v>627</v>
      </c>
      <c r="C238" s="376"/>
      <c r="D238" s="376">
        <v>2.7</v>
      </c>
    </row>
    <row r="239" spans="2:4" s="135" customFormat="1" ht="12.75">
      <c r="B239" s="376" t="s">
        <v>629</v>
      </c>
      <c r="C239" s="376"/>
      <c r="D239" s="376">
        <v>1.8</v>
      </c>
    </row>
    <row r="240" spans="2:4" s="135" customFormat="1" ht="12.75">
      <c r="B240" s="376" t="s">
        <v>630</v>
      </c>
      <c r="C240" s="376"/>
      <c r="D240" s="376">
        <v>2.6</v>
      </c>
    </row>
    <row r="241" spans="2:4" s="135" customFormat="1" ht="12.75">
      <c r="B241" s="376" t="s">
        <v>631</v>
      </c>
      <c r="C241" s="376"/>
      <c r="D241" s="376">
        <v>1.7</v>
      </c>
    </row>
    <row r="242" spans="2:4" s="135" customFormat="1" ht="12.75">
      <c r="B242" s="376" t="s">
        <v>632</v>
      </c>
      <c r="C242" s="376"/>
      <c r="D242" s="376">
        <v>2</v>
      </c>
    </row>
    <row r="243" spans="2:4" s="135" customFormat="1" ht="12.75">
      <c r="B243" s="376" t="s">
        <v>633</v>
      </c>
      <c r="C243" s="376"/>
      <c r="D243" s="376">
        <v>1.4</v>
      </c>
    </row>
    <row r="244" spans="2:4" s="135" customFormat="1" ht="12.75">
      <c r="B244" s="376" t="s">
        <v>634</v>
      </c>
      <c r="C244" s="376"/>
      <c r="D244" s="376">
        <v>1.9</v>
      </c>
    </row>
    <row r="245" spans="2:4" s="135" customFormat="1" ht="12.75">
      <c r="B245" s="376" t="s">
        <v>635</v>
      </c>
      <c r="C245" s="376"/>
      <c r="D245" s="376">
        <v>1.3</v>
      </c>
    </row>
    <row r="246" spans="2:4" s="135" customFormat="1" ht="12.75">
      <c r="B246" s="376" t="s">
        <v>636</v>
      </c>
      <c r="C246" s="376"/>
      <c r="D246" s="376">
        <v>5.7</v>
      </c>
    </row>
    <row r="247" spans="2:4" s="135" customFormat="1" ht="12.75">
      <c r="B247" s="376" t="s">
        <v>639</v>
      </c>
      <c r="C247" s="376"/>
      <c r="D247" s="376">
        <v>3.3</v>
      </c>
    </row>
    <row r="248" spans="2:4" s="135" customFormat="1" ht="12.75">
      <c r="B248" s="376" t="s">
        <v>638</v>
      </c>
      <c r="C248" s="376"/>
      <c r="D248" s="376">
        <v>2.3</v>
      </c>
    </row>
    <row r="249" spans="2:4" s="135" customFormat="1" ht="12.75">
      <c r="B249" s="376" t="s">
        <v>637</v>
      </c>
      <c r="C249" s="376"/>
      <c r="D249" s="376">
        <v>3.2</v>
      </c>
    </row>
    <row r="250" spans="2:4" s="135" customFormat="1" ht="12.75">
      <c r="B250" s="376" t="s">
        <v>640</v>
      </c>
      <c r="C250" s="376"/>
      <c r="D250" s="376">
        <v>2.1</v>
      </c>
    </row>
    <row r="251" spans="2:4" s="135" customFormat="1" ht="12.75">
      <c r="B251" s="376" t="s">
        <v>641</v>
      </c>
      <c r="C251" s="376"/>
      <c r="D251" s="376">
        <v>2.5</v>
      </c>
    </row>
    <row r="252" spans="2:4" s="135" customFormat="1" ht="12.75">
      <c r="B252" s="376" t="s">
        <v>642</v>
      </c>
      <c r="C252" s="376"/>
      <c r="D252" s="376">
        <v>2.8</v>
      </c>
    </row>
    <row r="253" spans="2:4" s="135" customFormat="1" ht="12.75">
      <c r="B253" s="376" t="s">
        <v>643</v>
      </c>
      <c r="C253" s="376"/>
      <c r="D253" s="376">
        <v>2.4</v>
      </c>
    </row>
    <row r="254" spans="2:4" s="135" customFormat="1" ht="12.75">
      <c r="B254" s="376" t="s">
        <v>644</v>
      </c>
      <c r="C254" s="376"/>
      <c r="D254" s="376">
        <v>1.7</v>
      </c>
    </row>
    <row r="255" spans="2:4" s="135" customFormat="1" ht="12.75">
      <c r="B255" s="376" t="s">
        <v>645</v>
      </c>
      <c r="C255" s="376"/>
      <c r="D255" s="376">
        <v>2.4</v>
      </c>
    </row>
    <row r="256" spans="2:4" s="135" customFormat="1" ht="12.75">
      <c r="B256" s="376" t="s">
        <v>646</v>
      </c>
      <c r="C256" s="376"/>
      <c r="D256" s="376">
        <v>3</v>
      </c>
    </row>
    <row r="257" spans="2:4" s="135" customFormat="1" ht="12.75">
      <c r="B257" s="376" t="s">
        <v>647</v>
      </c>
      <c r="C257" s="376"/>
      <c r="D257" s="376">
        <v>1.4</v>
      </c>
    </row>
    <row r="258" spans="2:3" s="135" customFormat="1" ht="12.75">
      <c r="B258" s="377"/>
      <c r="C258" s="378"/>
    </row>
    <row r="259" spans="2:3" s="135" customFormat="1" ht="12.75">
      <c r="B259" s="377"/>
      <c r="C259" s="378"/>
    </row>
  </sheetData>
  <sheetProtection sheet="1" objects="1" scenarios="1"/>
  <mergeCells count="43">
    <mergeCell ref="A4:A5"/>
    <mergeCell ref="B4:B5"/>
    <mergeCell ref="C4:C5"/>
    <mergeCell ref="A40:G40"/>
    <mergeCell ref="A22:H22"/>
    <mergeCell ref="A23:A24"/>
    <mergeCell ref="B2:H2"/>
    <mergeCell ref="A42:A43"/>
    <mergeCell ref="B42:B43"/>
    <mergeCell ref="C42:C43"/>
    <mergeCell ref="A54:A55"/>
    <mergeCell ref="B54:B55"/>
    <mergeCell ref="C54:C55"/>
    <mergeCell ref="E16:F16"/>
    <mergeCell ref="E17:F17"/>
    <mergeCell ref="A3:H3"/>
    <mergeCell ref="F61:G61"/>
    <mergeCell ref="A41:H41"/>
    <mergeCell ref="F62:G62"/>
    <mergeCell ref="A61:E62"/>
    <mergeCell ref="E54:F54"/>
    <mergeCell ref="E55:F55"/>
    <mergeCell ref="E56:F56"/>
    <mergeCell ref="E58:F58"/>
    <mergeCell ref="A59:G59"/>
    <mergeCell ref="E18:F18"/>
    <mergeCell ref="E20:F20"/>
    <mergeCell ref="A21:G21"/>
    <mergeCell ref="B23:B24"/>
    <mergeCell ref="C23:C24"/>
    <mergeCell ref="E35:F35"/>
    <mergeCell ref="E36:F36"/>
    <mergeCell ref="C35:C36"/>
    <mergeCell ref="A63:H63"/>
    <mergeCell ref="A1:H1"/>
    <mergeCell ref="A16:A17"/>
    <mergeCell ref="A35:A36"/>
    <mergeCell ref="B35:B36"/>
    <mergeCell ref="E19:F19"/>
    <mergeCell ref="E38:F38"/>
    <mergeCell ref="E57:F57"/>
    <mergeCell ref="E37:F37"/>
    <mergeCell ref="E39:F39"/>
  </mergeCells>
  <conditionalFormatting sqref="A1:H63">
    <cfRule type="expression" priority="1" dxfId="0">
      <formula>$J$2=0</formula>
    </cfRule>
    <cfRule type="expression" priority="87" dxfId="59">
      <formula>$J$1=1</formula>
    </cfRule>
  </conditionalFormatting>
  <dataValidations count="4">
    <dataValidation type="whole" allowBlank="1" showInputMessage="1" showErrorMessage="1" errorTitle="KĻŪDA" error="Tikai veseli skaitļi robežās no 0 līdz 1000" sqref="D6:D15 D25:D34 D44:D53">
      <formula1>0</formula1>
      <formula2>1000</formula2>
    </dataValidation>
    <dataValidation type="decimal" allowBlank="1" showErrorMessage="1" errorTitle="KĻŪDA" error="Tikai skaitļi robežās no 0 līdz 100000" sqref="E6:E15 E25:E34 E44:E53 D37:D39 D18:D20 D56:D58">
      <formula1>0</formula1>
      <formula2>100000</formula2>
    </dataValidation>
    <dataValidation type="list" allowBlank="1" showInputMessage="1" showErrorMessage="1" sqref="J6:J15 J25:J34 J44:J53">
      <formula1>"jumts,grīda,&lt; 100 kg/m2,&gt;= 100 kg/m2,logi"</formula1>
    </dataValidation>
    <dataValidation errorStyle="warning" type="list" allowBlank="1" showErrorMessage="1" errorTitle="PASKAIDROJUMS" error="Ievadot ne no izvēles materiālu ir jāievada arī manuāli U vērtība F kolonnā" sqref="C6:C15 C44:C53 C25:C34">
      <formula1>$B$100:$B$257</formula1>
    </dataValidation>
  </dataValidations>
  <printOptions horizontalCentered="1"/>
  <pageMargins left="0.7874015748031497" right="0.7874015748031497" top="0.7874015748031497" bottom="0.7874015748031497" header="0.3937007874015748" footer="0.3937007874015748"/>
  <pageSetup horizontalDpi="600" verticalDpi="600" orientation="landscape" paperSize="9" scale="98" r:id="rId3"/>
  <headerFooter>
    <evenFooter>&amp;C&amp;"Times New Roman,Regular"&amp;12 14</evenFooter>
  </headerFooter>
  <colBreaks count="1" manualBreakCount="1">
    <brk id="13" max="65535" man="1"/>
  </colBreaks>
  <ignoredErrors>
    <ignoredError sqref="K6 K25:K34 K44:K53 F7:F15 F25:F34 F44:F53 K8:K15" unlockedFormula="1"/>
  </ignoredErrors>
  <legacyDrawing r:id="rId2"/>
</worksheet>
</file>

<file path=xl/worksheets/sheet7.xml><?xml version="1.0" encoding="utf-8"?>
<worksheet xmlns="http://schemas.openxmlformats.org/spreadsheetml/2006/main" xmlns:r="http://schemas.openxmlformats.org/officeDocument/2006/relationships">
  <sheetPr>
    <tabColor theme="6" tint="-0.24997000396251678"/>
  </sheetPr>
  <dimension ref="A1:P90"/>
  <sheetViews>
    <sheetView view="pageBreakPreview" zoomScaleNormal="90" zoomScaleSheetLayoutView="100" zoomScalePageLayoutView="60" workbookViewId="0" topLeftCell="A1">
      <selection activeCell="B71" sqref="B71:E73"/>
    </sheetView>
  </sheetViews>
  <sheetFormatPr defaultColWidth="9.140625" defaultRowHeight="15"/>
  <cols>
    <col min="1" max="1" width="6.57421875" style="24" customWidth="1"/>
    <col min="2" max="2" width="20.57421875" style="24" customWidth="1"/>
    <col min="3" max="11" width="13.28125" style="24" customWidth="1"/>
    <col min="12" max="12" width="9.7109375" style="24" customWidth="1"/>
    <col min="13" max="13" width="10.8515625" style="24" customWidth="1"/>
    <col min="14" max="14" width="14.421875" style="24" customWidth="1"/>
    <col min="15" max="16384" width="9.140625" style="24" customWidth="1"/>
  </cols>
  <sheetData>
    <row r="1" spans="1:13" ht="15.75" customHeight="1">
      <c r="A1" s="598" t="s">
        <v>72</v>
      </c>
      <c r="B1" s="598"/>
      <c r="C1" s="598"/>
      <c r="D1" s="598"/>
      <c r="E1" s="598"/>
      <c r="F1" s="598"/>
      <c r="G1" s="598"/>
      <c r="H1" s="598"/>
      <c r="I1" s="598"/>
      <c r="J1" s="598"/>
      <c r="K1" s="598"/>
      <c r="L1" s="29"/>
      <c r="M1" s="120">
        <f>SATURS!$C$3</f>
        <v>0</v>
      </c>
    </row>
    <row r="2" spans="1:13" ht="15.75" customHeight="1">
      <c r="A2" s="113" t="s">
        <v>397</v>
      </c>
      <c r="B2" s="217" t="s">
        <v>398</v>
      </c>
      <c r="C2" s="106"/>
      <c r="D2" s="106"/>
      <c r="E2" s="106"/>
      <c r="F2" s="106"/>
      <c r="G2" s="106"/>
      <c r="H2" s="106"/>
      <c r="I2" s="106"/>
      <c r="J2" s="106"/>
      <c r="K2" s="106"/>
      <c r="L2" s="106"/>
      <c r="M2" s="117">
        <f>SATURS!$C$5</f>
        <v>1</v>
      </c>
    </row>
    <row r="3" ht="15.75" customHeight="1">
      <c r="A3" s="3" t="s">
        <v>209</v>
      </c>
    </row>
    <row r="4" spans="1:13" s="32" customFormat="1" ht="39.75">
      <c r="A4" s="607" t="s">
        <v>48</v>
      </c>
      <c r="B4" s="607" t="s">
        <v>186</v>
      </c>
      <c r="C4" s="607"/>
      <c r="D4" s="607"/>
      <c r="E4" s="225" t="s">
        <v>188</v>
      </c>
      <c r="F4" s="225" t="s">
        <v>357</v>
      </c>
      <c r="G4" s="225" t="s">
        <v>202</v>
      </c>
      <c r="H4" s="225" t="s">
        <v>444</v>
      </c>
      <c r="I4" s="225" t="s">
        <v>203</v>
      </c>
      <c r="J4" s="166" t="s">
        <v>381</v>
      </c>
      <c r="K4" s="167" t="s">
        <v>205</v>
      </c>
      <c r="L4" s="33"/>
      <c r="M4" s="61"/>
    </row>
    <row r="5" spans="1:11" s="23" customFormat="1" ht="15.75">
      <c r="A5" s="607"/>
      <c r="B5" s="607"/>
      <c r="C5" s="607"/>
      <c r="D5" s="607"/>
      <c r="E5" s="158" t="s">
        <v>436</v>
      </c>
      <c r="F5" s="158" t="s">
        <v>391</v>
      </c>
      <c r="G5" s="159" t="s">
        <v>128</v>
      </c>
      <c r="H5" s="158" t="s">
        <v>58</v>
      </c>
      <c r="I5" s="238"/>
      <c r="J5" s="158" t="s">
        <v>144</v>
      </c>
      <c r="K5" s="238" t="s">
        <v>133</v>
      </c>
    </row>
    <row r="6" spans="1:13" ht="15.75" customHeight="1">
      <c r="A6" s="599" t="s">
        <v>206</v>
      </c>
      <c r="B6" s="600"/>
      <c r="C6" s="600"/>
      <c r="D6" s="600"/>
      <c r="E6" s="600"/>
      <c r="F6" s="600"/>
      <c r="G6" s="600"/>
      <c r="H6" s="600"/>
      <c r="I6" s="600"/>
      <c r="J6" s="600"/>
      <c r="K6" s="600"/>
      <c r="M6" s="215"/>
    </row>
    <row r="7" spans="1:16" ht="15.75" customHeight="1">
      <c r="A7" s="299"/>
      <c r="B7" s="553">
        <f>IF(3!$D$35="","","ZONA 1, režīms 1**")</f>
      </c>
      <c r="C7" s="553"/>
      <c r="D7" s="553"/>
      <c r="E7" s="249">
        <f>IF(3!$D$35="","",SUM(3!$F$36:$F$38))</f>
      </c>
      <c r="F7" s="250">
        <f>IF(3!$D$35="","",3!$G$36-3!$H$36)</f>
      </c>
      <c r="G7" s="250">
        <f>IF(3!$D$35="","",3!$J$36)</f>
      </c>
      <c r="H7" s="301"/>
      <c r="I7" s="302"/>
      <c r="J7" s="301"/>
      <c r="K7" s="303"/>
      <c r="L7" s="60"/>
      <c r="M7" s="243"/>
      <c r="P7" s="105"/>
    </row>
    <row r="8" spans="1:16" ht="15.75" customHeight="1">
      <c r="A8" s="299"/>
      <c r="B8" s="553">
        <f>IF(3!$D$35="","","ZONA 1, režīms 2**")</f>
      </c>
      <c r="C8" s="553"/>
      <c r="D8" s="553"/>
      <c r="E8" s="249">
        <f>IF(3!$D$35="","",SUM(3!$F$36:$F$38))</f>
      </c>
      <c r="F8" s="250">
        <f>IF(3!$D$35="","",3!$G$36-3!$H$36)</f>
      </c>
      <c r="G8" s="250">
        <f>IF(3!$D$35="","",3!$J$36)</f>
      </c>
      <c r="H8" s="301"/>
      <c r="I8" s="302"/>
      <c r="J8" s="301"/>
      <c r="K8" s="303"/>
      <c r="L8" s="62"/>
      <c r="M8" s="105"/>
      <c r="N8" s="102"/>
      <c r="O8" s="105"/>
      <c r="P8" s="105"/>
    </row>
    <row r="9" spans="1:16" ht="15.75" customHeight="1">
      <c r="A9" s="299"/>
      <c r="B9" s="553">
        <f>IF(3!$D$39="","","ZONA 2, režīms 1**")</f>
      </c>
      <c r="C9" s="553"/>
      <c r="D9" s="553"/>
      <c r="E9" s="249">
        <f>IF(3!$D$39="","",SUM(3!$F$40:$F$42))</f>
      </c>
      <c r="F9" s="250">
        <f>IF(3!$D$39="","",3!$G$40-3!$H$40)</f>
      </c>
      <c r="G9" s="250">
        <f>IF(3!$D$39="","",3!$J$40)</f>
      </c>
      <c r="H9" s="301"/>
      <c r="I9" s="302"/>
      <c r="J9" s="301"/>
      <c r="K9" s="303"/>
      <c r="L9" s="60"/>
      <c r="M9" s="105"/>
      <c r="P9" s="105"/>
    </row>
    <row r="10" spans="1:16" ht="15.75" customHeight="1">
      <c r="A10" s="299"/>
      <c r="B10" s="553">
        <f>IF(3!$D$39="","","ZONA 2, režīms 2**")</f>
      </c>
      <c r="C10" s="553"/>
      <c r="D10" s="553"/>
      <c r="E10" s="249">
        <f>IF(3!$D$39="","",SUM(3!$F$40:$F$42))</f>
      </c>
      <c r="F10" s="250">
        <f>IF(3!$D$39="","",3!$G$40-3!$H$40)</f>
      </c>
      <c r="G10" s="250">
        <f>IF(3!$D$39="","",3!$J$40)</f>
      </c>
      <c r="H10" s="301"/>
      <c r="I10" s="302"/>
      <c r="J10" s="301"/>
      <c r="K10" s="303"/>
      <c r="L10" s="62"/>
      <c r="M10" s="105"/>
      <c r="N10" s="102"/>
      <c r="O10" s="105"/>
      <c r="P10" s="105"/>
    </row>
    <row r="11" spans="1:16" ht="15.75" customHeight="1">
      <c r="A11" s="299"/>
      <c r="B11" s="553">
        <f>IF(3!D43="","","ZONA 3, režīms 1**")</f>
      </c>
      <c r="C11" s="553"/>
      <c r="D11" s="553"/>
      <c r="E11" s="249">
        <f>IF(3!D43="","",SUM(3!$F$44:$F$46))</f>
      </c>
      <c r="F11" s="253">
        <f>IF(3!D43="","",3!$G$44-3!$H$44)</f>
      </c>
      <c r="G11" s="250">
        <f>IF(3!D43="","",3!$J$44)</f>
      </c>
      <c r="H11" s="301"/>
      <c r="I11" s="302"/>
      <c r="J11" s="301"/>
      <c r="K11" s="303"/>
      <c r="L11" s="60"/>
      <c r="M11" s="105"/>
      <c r="P11" s="105"/>
    </row>
    <row r="12" spans="1:16" ht="15.75" customHeight="1">
      <c r="A12" s="299"/>
      <c r="B12" s="553">
        <f>IF(3!D43="","","ZONA 3, režīms 2**")</f>
      </c>
      <c r="C12" s="553"/>
      <c r="D12" s="553"/>
      <c r="E12" s="249">
        <f>IF(3!D43="","",SUM(3!$F$44:$F$46))</f>
      </c>
      <c r="F12" s="253">
        <f>IF(3!D43="","",3!$G$44-3!$H$44)</f>
      </c>
      <c r="G12" s="250">
        <f>IF(3!D43="","",3!$J$44)</f>
      </c>
      <c r="H12" s="301"/>
      <c r="I12" s="302"/>
      <c r="J12" s="301"/>
      <c r="K12" s="303"/>
      <c r="L12" s="62"/>
      <c r="M12" s="105"/>
      <c r="N12" s="102"/>
      <c r="O12" s="105"/>
      <c r="P12" s="105"/>
    </row>
    <row r="13" spans="1:15" ht="15.75" customHeight="1">
      <c r="A13" s="599" t="s">
        <v>207</v>
      </c>
      <c r="B13" s="600"/>
      <c r="C13" s="600"/>
      <c r="D13" s="600"/>
      <c r="E13" s="600"/>
      <c r="F13" s="600"/>
      <c r="G13" s="600"/>
      <c r="H13" s="600"/>
      <c r="I13" s="600"/>
      <c r="J13" s="600"/>
      <c r="K13" s="600"/>
      <c r="L13" s="53"/>
      <c r="M13" s="42"/>
      <c r="N13" s="66"/>
      <c r="O13" s="67"/>
    </row>
    <row r="14" spans="1:14" ht="15.75" customHeight="1">
      <c r="A14" s="300"/>
      <c r="B14" s="553">
        <f>IF(3!$D$35="","","ZONA 1")</f>
      </c>
      <c r="C14" s="553"/>
      <c r="D14" s="553"/>
      <c r="E14" s="249">
        <f>IF(3!$D$35="","",SUM(3!$F$36:$F$38))</f>
      </c>
      <c r="F14" s="250">
        <f>IF(3!$D$35="","",3!K36-3!L36)</f>
      </c>
      <c r="G14" s="250">
        <f>IF(3!$D$35="","",3!N36)</f>
      </c>
      <c r="H14" s="301"/>
      <c r="I14" s="302"/>
      <c r="J14" s="301"/>
      <c r="K14" s="303"/>
      <c r="L14" s="53"/>
      <c r="M14" s="42"/>
      <c r="N14" s="66"/>
    </row>
    <row r="15" spans="1:14" ht="15.75" customHeight="1">
      <c r="A15" s="300"/>
      <c r="B15" s="553">
        <f>IF(3!$D$39="","","ZONA 2")</f>
      </c>
      <c r="C15" s="553"/>
      <c r="D15" s="553"/>
      <c r="E15" s="249">
        <f>IF(3!$D$39="","",SUM(3!$F$40:$F$42))</f>
      </c>
      <c r="F15" s="250">
        <f>IF(3!$D$39="","",3!K40-3!L40)</f>
      </c>
      <c r="G15" s="250">
        <f>IF(3!$D$39="","",3!N40)</f>
      </c>
      <c r="H15" s="301"/>
      <c r="I15" s="302"/>
      <c r="J15" s="301"/>
      <c r="K15" s="303"/>
      <c r="L15" s="53"/>
      <c r="M15" s="42"/>
      <c r="N15" s="66"/>
    </row>
    <row r="16" spans="1:14" ht="15.75" customHeight="1">
      <c r="A16" s="300"/>
      <c r="B16" s="553">
        <f>IF(3!D43="","","ZONA 3")</f>
      </c>
      <c r="C16" s="553"/>
      <c r="D16" s="553"/>
      <c r="E16" s="249">
        <f>IF(3!D43="","",SUM(3!$F$44:$F$46))</f>
      </c>
      <c r="F16" s="253">
        <f>IF(3!D43="","",3!K44-3!L44)</f>
      </c>
      <c r="G16" s="250">
        <f>IF(3!D43="","",3!N44)</f>
      </c>
      <c r="H16" s="301"/>
      <c r="I16" s="302"/>
      <c r="J16" s="301"/>
      <c r="K16" s="303"/>
      <c r="L16" s="53"/>
      <c r="M16" s="42"/>
      <c r="N16" s="66"/>
    </row>
    <row r="17" spans="1:15" ht="36" customHeight="1">
      <c r="A17" s="554" t="s">
        <v>208</v>
      </c>
      <c r="B17" s="555"/>
      <c r="C17" s="609"/>
      <c r="D17" s="609"/>
      <c r="E17" s="609"/>
      <c r="F17" s="609"/>
      <c r="G17" s="609"/>
      <c r="H17" s="609"/>
      <c r="I17" s="609"/>
      <c r="J17" s="609"/>
      <c r="K17" s="609"/>
      <c r="L17" s="53"/>
      <c r="M17" s="42"/>
      <c r="N17" s="66"/>
      <c r="O17" s="67"/>
    </row>
    <row r="18" spans="1:15" s="135" customFormat="1" ht="28.5" customHeight="1">
      <c r="A18" s="456" t="s">
        <v>445</v>
      </c>
      <c r="B18" s="456"/>
      <c r="C18" s="456"/>
      <c r="D18" s="456"/>
      <c r="E18" s="456"/>
      <c r="F18" s="456"/>
      <c r="G18" s="456"/>
      <c r="H18" s="456"/>
      <c r="I18" s="456"/>
      <c r="J18" s="456"/>
      <c r="K18" s="456"/>
      <c r="L18" s="127"/>
      <c r="M18" s="128"/>
      <c r="N18" s="133"/>
      <c r="O18" s="134"/>
    </row>
    <row r="19" spans="1:15" s="135" customFormat="1" ht="12.75">
      <c r="A19" s="233"/>
      <c r="B19" s="233"/>
      <c r="C19" s="233"/>
      <c r="D19" s="233"/>
      <c r="E19" s="233"/>
      <c r="F19" s="233"/>
      <c r="G19" s="233"/>
      <c r="H19" s="233"/>
      <c r="I19" s="233"/>
      <c r="J19" s="233"/>
      <c r="K19" s="233"/>
      <c r="L19" s="127"/>
      <c r="M19" s="128"/>
      <c r="N19" s="133"/>
      <c r="O19" s="134"/>
    </row>
    <row r="20" spans="1:13" ht="15.75" customHeight="1">
      <c r="A20" s="52" t="s">
        <v>322</v>
      </c>
      <c r="B20" s="1"/>
      <c r="C20" s="111"/>
      <c r="E20" s="100"/>
      <c r="F20" s="1"/>
      <c r="G20" s="1"/>
      <c r="H20" s="1"/>
      <c r="I20" s="1"/>
      <c r="J20" s="23"/>
      <c r="K20" s="102"/>
      <c r="L20" s="68"/>
      <c r="M20" s="68"/>
    </row>
    <row r="21" spans="1:13" ht="15.75" customHeight="1">
      <c r="A21" s="607" t="s">
        <v>48</v>
      </c>
      <c r="B21" s="556" t="s">
        <v>220</v>
      </c>
      <c r="C21" s="557"/>
      <c r="D21" s="557"/>
      <c r="E21" s="557"/>
      <c r="F21" s="557"/>
      <c r="G21" s="558"/>
      <c r="H21" s="605" t="s">
        <v>49</v>
      </c>
      <c r="I21" s="438" t="s">
        <v>224</v>
      </c>
      <c r="J21" s="453" t="s">
        <v>225</v>
      </c>
      <c r="K21" s="454"/>
      <c r="L21" s="68"/>
      <c r="M21" s="68"/>
    </row>
    <row r="22" spans="1:13" ht="36" customHeight="1">
      <c r="A22" s="607"/>
      <c r="B22" s="559"/>
      <c r="C22" s="560"/>
      <c r="D22" s="560"/>
      <c r="E22" s="560"/>
      <c r="F22" s="560"/>
      <c r="G22" s="561"/>
      <c r="H22" s="606"/>
      <c r="I22" s="439"/>
      <c r="J22" s="208" t="s">
        <v>227</v>
      </c>
      <c r="K22" s="208" t="s">
        <v>226</v>
      </c>
      <c r="L22" s="68"/>
      <c r="M22" s="68"/>
    </row>
    <row r="23" spans="1:13" ht="15.75" customHeight="1">
      <c r="A23" s="300"/>
      <c r="B23" s="550"/>
      <c r="C23" s="551"/>
      <c r="D23" s="551"/>
      <c r="E23" s="551"/>
      <c r="F23" s="551"/>
      <c r="G23" s="552"/>
      <c r="H23" s="304"/>
      <c r="I23" s="301"/>
      <c r="J23" s="306"/>
      <c r="K23" s="307"/>
      <c r="L23" s="68"/>
      <c r="M23" s="244"/>
    </row>
    <row r="24" spans="1:13" ht="15.75" customHeight="1">
      <c r="A24" s="300"/>
      <c r="B24" s="550"/>
      <c r="C24" s="551"/>
      <c r="D24" s="551"/>
      <c r="E24" s="551"/>
      <c r="F24" s="551"/>
      <c r="G24" s="552"/>
      <c r="H24" s="304"/>
      <c r="I24" s="301"/>
      <c r="J24" s="306"/>
      <c r="K24" s="307"/>
      <c r="L24" s="68"/>
      <c r="M24" s="244"/>
    </row>
    <row r="25" spans="1:13" ht="15.75" customHeight="1">
      <c r="A25" s="300"/>
      <c r="B25" s="550"/>
      <c r="C25" s="551"/>
      <c r="D25" s="551"/>
      <c r="E25" s="551"/>
      <c r="F25" s="551"/>
      <c r="G25" s="552"/>
      <c r="H25" s="304"/>
      <c r="I25" s="301"/>
      <c r="J25" s="306"/>
      <c r="K25" s="307"/>
      <c r="L25" s="68"/>
      <c r="M25" s="244"/>
    </row>
    <row r="26" spans="1:13" ht="15.75" customHeight="1">
      <c r="A26" s="300"/>
      <c r="B26" s="550"/>
      <c r="C26" s="551"/>
      <c r="D26" s="551"/>
      <c r="E26" s="551"/>
      <c r="F26" s="551"/>
      <c r="G26" s="552"/>
      <c r="H26" s="304"/>
      <c r="I26" s="301"/>
      <c r="J26" s="306"/>
      <c r="K26" s="307"/>
      <c r="L26" s="68"/>
      <c r="M26" s="244"/>
    </row>
    <row r="27" spans="1:13" ht="15.75" customHeight="1">
      <c r="A27" s="300"/>
      <c r="B27" s="550"/>
      <c r="C27" s="551"/>
      <c r="D27" s="551"/>
      <c r="E27" s="551"/>
      <c r="F27" s="551"/>
      <c r="G27" s="552"/>
      <c r="H27" s="304"/>
      <c r="I27" s="301"/>
      <c r="J27" s="306"/>
      <c r="K27" s="307"/>
      <c r="L27" s="68"/>
      <c r="M27" s="68"/>
    </row>
    <row r="28" spans="1:14" s="135" customFormat="1" ht="30.75" customHeight="1">
      <c r="A28" s="585" t="s">
        <v>666</v>
      </c>
      <c r="B28" s="586"/>
      <c r="C28" s="586"/>
      <c r="D28" s="586"/>
      <c r="E28" s="586"/>
      <c r="F28" s="586"/>
      <c r="G28" s="586"/>
      <c r="H28" s="586"/>
      <c r="I28" s="586"/>
      <c r="J28" s="586"/>
      <c r="K28" s="586"/>
      <c r="L28" s="142"/>
      <c r="M28" s="169"/>
      <c r="N28" s="142"/>
    </row>
    <row r="29" spans="1:14" s="135" customFormat="1" ht="12.75">
      <c r="A29" s="223"/>
      <c r="B29" s="224"/>
      <c r="C29" s="224"/>
      <c r="D29" s="224"/>
      <c r="E29" s="224"/>
      <c r="F29" s="224"/>
      <c r="G29" s="224"/>
      <c r="H29" s="224"/>
      <c r="I29" s="224"/>
      <c r="J29" s="224"/>
      <c r="K29" s="224"/>
      <c r="L29" s="142"/>
      <c r="M29" s="169"/>
      <c r="N29" s="142"/>
    </row>
    <row r="30" spans="1:13" ht="15.75" customHeight="1">
      <c r="A30" s="52" t="s">
        <v>323</v>
      </c>
      <c r="B30" s="23"/>
      <c r="C30" s="23"/>
      <c r="D30" s="23"/>
      <c r="E30" s="130"/>
      <c r="F30" s="130"/>
      <c r="G30" s="102"/>
      <c r="H30" s="102"/>
      <c r="I30" s="23"/>
      <c r="J30" s="23"/>
      <c r="K30" s="102"/>
      <c r="L30" s="68"/>
      <c r="M30" s="68"/>
    </row>
    <row r="31" spans="1:13" ht="32.25" customHeight="1">
      <c r="A31" s="513"/>
      <c r="B31" s="513"/>
      <c r="C31" s="513"/>
      <c r="D31" s="513"/>
      <c r="E31" s="513"/>
      <c r="F31" s="513"/>
      <c r="G31" s="513"/>
      <c r="H31" s="513"/>
      <c r="I31" s="513"/>
      <c r="J31" s="513"/>
      <c r="K31" s="513"/>
      <c r="L31" s="68"/>
      <c r="M31" s="68"/>
    </row>
    <row r="32" spans="1:13" ht="15.75" customHeight="1">
      <c r="A32" s="3"/>
      <c r="B32" s="23"/>
      <c r="C32" s="23"/>
      <c r="D32" s="23"/>
      <c r="E32" s="130"/>
      <c r="F32" s="130"/>
      <c r="G32" s="102"/>
      <c r="H32" s="102"/>
      <c r="I32" s="23"/>
      <c r="J32" s="23"/>
      <c r="K32" s="102"/>
      <c r="L32" s="68"/>
      <c r="M32" s="68"/>
    </row>
    <row r="33" spans="1:13" ht="15.75" customHeight="1">
      <c r="A33" s="113" t="s">
        <v>399</v>
      </c>
      <c r="B33" s="59" t="s">
        <v>400</v>
      </c>
      <c r="C33" s="23"/>
      <c r="D33" s="23"/>
      <c r="E33" s="23"/>
      <c r="F33" s="23"/>
      <c r="G33" s="102"/>
      <c r="H33" s="102"/>
      <c r="I33" s="23"/>
      <c r="J33" s="23"/>
      <c r="K33" s="102"/>
      <c r="L33" s="68"/>
      <c r="M33" s="68"/>
    </row>
    <row r="34" spans="1:13" ht="15.75" customHeight="1">
      <c r="A34" s="3" t="s">
        <v>217</v>
      </c>
      <c r="B34" s="23"/>
      <c r="C34" s="23"/>
      <c r="D34" s="23"/>
      <c r="E34" s="23"/>
      <c r="F34" s="23"/>
      <c r="G34" s="102"/>
      <c r="H34" s="42"/>
      <c r="I34" s="23"/>
      <c r="J34" s="23"/>
      <c r="K34" s="102"/>
      <c r="L34" s="69"/>
      <c r="M34" s="69"/>
    </row>
    <row r="35" spans="1:12" s="23" customFormat="1" ht="15.75">
      <c r="A35" s="438" t="s">
        <v>48</v>
      </c>
      <c r="B35" s="602" t="s">
        <v>186</v>
      </c>
      <c r="C35" s="434" t="s">
        <v>210</v>
      </c>
      <c r="D35" s="434"/>
      <c r="E35" s="434"/>
      <c r="F35" s="434"/>
      <c r="G35" s="434"/>
      <c r="H35" s="434" t="s">
        <v>130</v>
      </c>
      <c r="I35" s="434" t="s">
        <v>218</v>
      </c>
      <c r="J35" s="601" t="s">
        <v>211</v>
      </c>
      <c r="K35" s="601"/>
      <c r="L35" s="54"/>
    </row>
    <row r="36" spans="1:13" s="59" customFormat="1" ht="38.25">
      <c r="A36" s="608"/>
      <c r="B36" s="603"/>
      <c r="C36" s="208" t="s">
        <v>212</v>
      </c>
      <c r="D36" s="208" t="s">
        <v>213</v>
      </c>
      <c r="E36" s="208" t="s">
        <v>214</v>
      </c>
      <c r="F36" s="208" t="s">
        <v>215</v>
      </c>
      <c r="G36" s="208" t="s">
        <v>216</v>
      </c>
      <c r="H36" s="434"/>
      <c r="I36" s="434"/>
      <c r="J36" s="601"/>
      <c r="K36" s="601"/>
      <c r="L36" s="43"/>
      <c r="M36" s="43"/>
    </row>
    <row r="37" spans="1:11" ht="16.5">
      <c r="A37" s="439"/>
      <c r="B37" s="604"/>
      <c r="C37" s="163" t="s">
        <v>432</v>
      </c>
      <c r="D37" s="163" t="s">
        <v>432</v>
      </c>
      <c r="E37" s="163" t="s">
        <v>432</v>
      </c>
      <c r="F37" s="163" t="s">
        <v>432</v>
      </c>
      <c r="G37" s="232" t="s">
        <v>432</v>
      </c>
      <c r="H37" s="232" t="s">
        <v>432</v>
      </c>
      <c r="I37" s="232"/>
      <c r="J37" s="168" t="s">
        <v>432</v>
      </c>
      <c r="K37" s="168" t="s">
        <v>433</v>
      </c>
    </row>
    <row r="38" spans="1:11" ht="15.75" customHeight="1">
      <c r="A38" s="582" t="s">
        <v>206</v>
      </c>
      <c r="B38" s="583"/>
      <c r="C38" s="583"/>
      <c r="D38" s="583"/>
      <c r="E38" s="583"/>
      <c r="F38" s="583"/>
      <c r="G38" s="583"/>
      <c r="H38" s="583"/>
      <c r="I38" s="583"/>
      <c r="J38" s="583"/>
      <c r="K38" s="584"/>
    </row>
    <row r="39" spans="1:12" ht="15.75" customHeight="1">
      <c r="A39" s="299"/>
      <c r="B39" s="7">
        <f>IF(3!$D$35="","","ZONA 1, režīms 1**")</f>
      </c>
      <c r="C39" s="309"/>
      <c r="D39" s="309"/>
      <c r="E39" s="309"/>
      <c r="F39" s="309"/>
      <c r="G39" s="310"/>
      <c r="H39" s="310"/>
      <c r="I39" s="303"/>
      <c r="J39" s="190">
        <f>(C39+D39+E39+F39+G39+H39)*I39</f>
        <v>0</v>
      </c>
      <c r="K39" s="191">
        <f>J39*SUM(3!D36:D38)</f>
        <v>0</v>
      </c>
      <c r="L39" s="92"/>
    </row>
    <row r="40" spans="1:13" ht="15.75" customHeight="1">
      <c r="A40" s="299"/>
      <c r="B40" s="7">
        <f>IF(3!$D$35="","","ZONA 1, režīms 2**")</f>
      </c>
      <c r="C40" s="311"/>
      <c r="D40" s="311"/>
      <c r="E40" s="311"/>
      <c r="F40" s="311"/>
      <c r="G40" s="310"/>
      <c r="H40" s="310"/>
      <c r="I40" s="303"/>
      <c r="J40" s="190">
        <f aca="true" t="shared" si="0" ref="J40:J48">(C40+D40+E40+F40+G40+H40)*I40</f>
        <v>0</v>
      </c>
      <c r="K40" s="191">
        <f>J40*SUM(3!D36:D38)</f>
        <v>0</v>
      </c>
      <c r="L40" s="92"/>
      <c r="M40" s="102"/>
    </row>
    <row r="41" spans="1:13" ht="15.75" customHeight="1">
      <c r="A41" s="299"/>
      <c r="B41" s="7">
        <f>IF(3!$D$39="","","ZONA 2, režīms 1**")</f>
      </c>
      <c r="C41" s="311"/>
      <c r="D41" s="311"/>
      <c r="E41" s="311"/>
      <c r="F41" s="311"/>
      <c r="G41" s="310"/>
      <c r="H41" s="310"/>
      <c r="I41" s="303"/>
      <c r="J41" s="190">
        <f t="shared" si="0"/>
        <v>0</v>
      </c>
      <c r="K41" s="191">
        <f>J41*SUM(3!D40:D42)</f>
        <v>0</v>
      </c>
      <c r="L41" s="23"/>
      <c r="M41" s="102"/>
    </row>
    <row r="42" spans="1:13" ht="15.75" customHeight="1">
      <c r="A42" s="299"/>
      <c r="B42" s="7">
        <f>IF(3!$D$39="","","ZONA 2, režīms 2**")</f>
      </c>
      <c r="C42" s="311"/>
      <c r="D42" s="311"/>
      <c r="E42" s="311"/>
      <c r="F42" s="311"/>
      <c r="G42" s="310"/>
      <c r="H42" s="310"/>
      <c r="I42" s="303"/>
      <c r="J42" s="190">
        <f t="shared" si="0"/>
        <v>0</v>
      </c>
      <c r="K42" s="191">
        <f>J42*SUM(3!D40:D42)</f>
        <v>0</v>
      </c>
      <c r="L42" s="23"/>
      <c r="M42" s="102"/>
    </row>
    <row r="43" spans="1:13" ht="15.75" customHeight="1">
      <c r="A43" s="299"/>
      <c r="B43" s="7">
        <f>IF(3!D43="","","ZONA 3, režīms 1**")</f>
      </c>
      <c r="C43" s="309"/>
      <c r="D43" s="309"/>
      <c r="E43" s="309"/>
      <c r="F43" s="309"/>
      <c r="G43" s="310"/>
      <c r="H43" s="310"/>
      <c r="I43" s="303"/>
      <c r="J43" s="190">
        <f t="shared" si="0"/>
        <v>0</v>
      </c>
      <c r="K43" s="191">
        <f>J43*SUM(3!D44:D46)</f>
        <v>0</v>
      </c>
      <c r="L43" s="23"/>
      <c r="M43" s="102"/>
    </row>
    <row r="44" spans="1:13" ht="15.75" customHeight="1">
      <c r="A44" s="299"/>
      <c r="B44" s="7">
        <f>IF(3!D43="","","ZONA 3, režīms 2**")</f>
      </c>
      <c r="C44" s="309"/>
      <c r="D44" s="309"/>
      <c r="E44" s="309"/>
      <c r="F44" s="309"/>
      <c r="G44" s="310"/>
      <c r="H44" s="310"/>
      <c r="I44" s="303"/>
      <c r="J44" s="190">
        <f t="shared" si="0"/>
        <v>0</v>
      </c>
      <c r="K44" s="191">
        <f>J44*SUM(3!D44:D46)</f>
        <v>0</v>
      </c>
      <c r="L44" s="23"/>
      <c r="M44" s="102"/>
    </row>
    <row r="45" spans="1:13" ht="15.75" customHeight="1">
      <c r="A45" s="582" t="s">
        <v>207</v>
      </c>
      <c r="B45" s="583"/>
      <c r="C45" s="583"/>
      <c r="D45" s="583"/>
      <c r="E45" s="583"/>
      <c r="F45" s="583"/>
      <c r="G45" s="583"/>
      <c r="H45" s="583"/>
      <c r="I45" s="583"/>
      <c r="J45" s="583"/>
      <c r="K45" s="584"/>
      <c r="L45" s="23"/>
      <c r="M45" s="102"/>
    </row>
    <row r="46" spans="1:13" ht="15.75" customHeight="1">
      <c r="A46" s="308"/>
      <c r="B46" s="7">
        <f>IF(3!$D$35="","","ZONA 1")</f>
      </c>
      <c r="C46" s="309"/>
      <c r="D46" s="309"/>
      <c r="E46" s="309"/>
      <c r="F46" s="309"/>
      <c r="G46" s="310"/>
      <c r="H46" s="310"/>
      <c r="I46" s="303"/>
      <c r="J46" s="190">
        <f t="shared" si="0"/>
        <v>0</v>
      </c>
      <c r="K46" s="191">
        <f>J46*SUM(3!D36:D38)</f>
        <v>0</v>
      </c>
      <c r="L46" s="23"/>
      <c r="M46" s="102"/>
    </row>
    <row r="47" spans="1:13" s="29" customFormat="1" ht="15.75" customHeight="1">
      <c r="A47" s="308"/>
      <c r="B47" s="7">
        <f>IF(3!$D$39="","","ZONA 2")</f>
      </c>
      <c r="C47" s="309"/>
      <c r="D47" s="309"/>
      <c r="E47" s="309"/>
      <c r="F47" s="309"/>
      <c r="G47" s="310"/>
      <c r="H47" s="310"/>
      <c r="I47" s="303"/>
      <c r="J47" s="190">
        <f t="shared" si="0"/>
        <v>0</v>
      </c>
      <c r="K47" s="191">
        <f>J47*SUM(3!D40:D42)</f>
        <v>0</v>
      </c>
      <c r="L47" s="59"/>
      <c r="M47" s="106"/>
    </row>
    <row r="48" spans="1:11" ht="15.75" customHeight="1">
      <c r="A48" s="308"/>
      <c r="B48" s="7">
        <f>IF(3!D43="","","ZONA 3")</f>
      </c>
      <c r="C48" s="309"/>
      <c r="D48" s="309"/>
      <c r="E48" s="309"/>
      <c r="F48" s="309"/>
      <c r="G48" s="310"/>
      <c r="H48" s="310"/>
      <c r="I48" s="303"/>
      <c r="J48" s="190">
        <f t="shared" si="0"/>
        <v>0</v>
      </c>
      <c r="K48" s="191">
        <f>J48*SUM(3!D44:D46)</f>
        <v>0</v>
      </c>
    </row>
    <row r="49" spans="1:14" s="135" customFormat="1" ht="29.25" customHeight="1">
      <c r="A49" s="585" t="s">
        <v>446</v>
      </c>
      <c r="B49" s="586"/>
      <c r="C49" s="586"/>
      <c r="D49" s="586"/>
      <c r="E49" s="586"/>
      <c r="F49" s="586"/>
      <c r="G49" s="586"/>
      <c r="H49" s="586"/>
      <c r="I49" s="586"/>
      <c r="J49" s="586"/>
      <c r="K49" s="586"/>
      <c r="L49" s="142"/>
      <c r="M49" s="169"/>
      <c r="N49" s="142"/>
    </row>
    <row r="50" spans="1:13" ht="15.75">
      <c r="A50" s="102"/>
      <c r="F50" s="215"/>
      <c r="M50" s="215"/>
    </row>
    <row r="51" spans="1:13" ht="15.75">
      <c r="A51" s="3" t="s">
        <v>219</v>
      </c>
      <c r="F51" s="215"/>
      <c r="M51" s="215"/>
    </row>
    <row r="52" spans="1:11" ht="45.75" customHeight="1">
      <c r="A52" s="572"/>
      <c r="B52" s="573"/>
      <c r="C52" s="573"/>
      <c r="D52" s="573"/>
      <c r="E52" s="573"/>
      <c r="F52" s="573"/>
      <c r="G52" s="573"/>
      <c r="H52" s="573"/>
      <c r="I52" s="573"/>
      <c r="J52" s="573"/>
      <c r="K52" s="574"/>
    </row>
    <row r="54" spans="1:9" ht="15.75">
      <c r="A54" s="113" t="s">
        <v>401</v>
      </c>
      <c r="B54" s="14" t="s">
        <v>402</v>
      </c>
      <c r="C54" s="14"/>
      <c r="D54" s="14"/>
      <c r="E54" s="14"/>
      <c r="F54" s="14"/>
      <c r="G54" s="14"/>
      <c r="H54" s="14"/>
      <c r="I54" s="14"/>
    </row>
    <row r="55" spans="1:9" ht="15.75">
      <c r="A55" s="21" t="s">
        <v>228</v>
      </c>
      <c r="B55" s="1"/>
      <c r="C55" s="111"/>
      <c r="D55" s="1"/>
      <c r="E55" s="1"/>
      <c r="F55" s="1"/>
      <c r="G55" s="1"/>
      <c r="H55" s="1"/>
      <c r="I55" s="1"/>
    </row>
    <row r="56" spans="1:11" ht="15.75" customHeight="1">
      <c r="A56" s="434" t="s">
        <v>220</v>
      </c>
      <c r="B56" s="434"/>
      <c r="C56" s="434"/>
      <c r="D56" s="501" t="s">
        <v>49</v>
      </c>
      <c r="E56" s="438" t="s">
        <v>221</v>
      </c>
      <c r="F56" s="434" t="s">
        <v>222</v>
      </c>
      <c r="G56" s="434"/>
      <c r="H56" s="438" t="s">
        <v>223</v>
      </c>
      <c r="I56" s="438" t="s">
        <v>224</v>
      </c>
      <c r="J56" s="453" t="s">
        <v>225</v>
      </c>
      <c r="K56" s="454"/>
    </row>
    <row r="57" spans="1:11" ht="42" customHeight="1">
      <c r="A57" s="434"/>
      <c r="B57" s="434"/>
      <c r="C57" s="434"/>
      <c r="D57" s="501"/>
      <c r="E57" s="439"/>
      <c r="F57" s="434"/>
      <c r="G57" s="434"/>
      <c r="H57" s="439"/>
      <c r="I57" s="439"/>
      <c r="J57" s="208" t="s">
        <v>227</v>
      </c>
      <c r="K57" s="208" t="s">
        <v>226</v>
      </c>
    </row>
    <row r="58" spans="1:11" ht="15.75" customHeight="1">
      <c r="A58" s="513"/>
      <c r="B58" s="513"/>
      <c r="C58" s="513"/>
      <c r="D58" s="304"/>
      <c r="E58" s="312"/>
      <c r="F58" s="577"/>
      <c r="G58" s="577"/>
      <c r="H58" s="303"/>
      <c r="I58" s="301"/>
      <c r="J58" s="306"/>
      <c r="K58" s="307"/>
    </row>
    <row r="59" spans="1:11" ht="15.75" customHeight="1">
      <c r="A59" s="513"/>
      <c r="B59" s="513"/>
      <c r="C59" s="513"/>
      <c r="D59" s="304"/>
      <c r="E59" s="312"/>
      <c r="F59" s="577"/>
      <c r="G59" s="577"/>
      <c r="H59" s="303"/>
      <c r="I59" s="301"/>
      <c r="J59" s="306"/>
      <c r="K59" s="307"/>
    </row>
    <row r="60" spans="1:11" ht="15.75">
      <c r="A60" s="578"/>
      <c r="B60" s="578"/>
      <c r="C60" s="578"/>
      <c r="D60" s="304"/>
      <c r="E60" s="305"/>
      <c r="F60" s="577"/>
      <c r="G60" s="577"/>
      <c r="H60" s="303"/>
      <c r="I60" s="301"/>
      <c r="J60" s="306"/>
      <c r="K60" s="307"/>
    </row>
    <row r="61" spans="1:11" s="135" customFormat="1" ht="30" customHeight="1">
      <c r="A61" s="456" t="s">
        <v>229</v>
      </c>
      <c r="B61" s="456"/>
      <c r="C61" s="456"/>
      <c r="D61" s="456"/>
      <c r="E61" s="456"/>
      <c r="F61" s="456"/>
      <c r="G61" s="456"/>
      <c r="H61" s="456"/>
      <c r="I61" s="456"/>
      <c r="J61" s="456"/>
      <c r="K61" s="456"/>
    </row>
    <row r="62" spans="1:9" ht="15.75">
      <c r="A62" s="107"/>
      <c r="B62" s="1"/>
      <c r="C62" s="1"/>
      <c r="D62" s="1"/>
      <c r="E62" s="1"/>
      <c r="F62" s="107"/>
      <c r="G62" s="107"/>
      <c r="H62" s="107"/>
      <c r="I62" s="107"/>
    </row>
    <row r="63" spans="1:11" ht="15.75" customHeight="1">
      <c r="A63" s="596" t="s">
        <v>73</v>
      </c>
      <c r="B63" s="535" t="s">
        <v>146</v>
      </c>
      <c r="C63" s="536"/>
      <c r="D63" s="536"/>
      <c r="E63" s="537"/>
      <c r="F63" s="306"/>
      <c r="G63" s="562" t="s">
        <v>62</v>
      </c>
      <c r="H63" s="562"/>
      <c r="I63" s="562"/>
      <c r="J63" s="562"/>
      <c r="K63" s="562"/>
    </row>
    <row r="64" spans="1:11" ht="15.75" customHeight="1">
      <c r="A64" s="575"/>
      <c r="B64" s="538"/>
      <c r="C64" s="539"/>
      <c r="D64" s="539"/>
      <c r="E64" s="540"/>
      <c r="G64" s="306"/>
      <c r="H64" s="579" t="s">
        <v>230</v>
      </c>
      <c r="I64" s="580"/>
      <c r="J64" s="580"/>
      <c r="K64" s="581"/>
    </row>
    <row r="65" spans="1:11" ht="15.75" customHeight="1">
      <c r="A65" s="575"/>
      <c r="B65" s="538"/>
      <c r="C65" s="539"/>
      <c r="D65" s="539"/>
      <c r="E65" s="540"/>
      <c r="G65" s="306"/>
      <c r="H65" s="593" t="s">
        <v>231</v>
      </c>
      <c r="I65" s="594"/>
      <c r="J65" s="594"/>
      <c r="K65" s="594"/>
    </row>
    <row r="66" spans="1:11" ht="15.75">
      <c r="A66" s="575"/>
      <c r="B66" s="566"/>
      <c r="C66" s="567"/>
      <c r="D66" s="567"/>
      <c r="E66" s="568"/>
      <c r="F66" s="306"/>
      <c r="G66" s="562" t="s">
        <v>63</v>
      </c>
      <c r="H66" s="562"/>
      <c r="I66" s="562"/>
      <c r="J66" s="562"/>
      <c r="K66" s="562"/>
    </row>
    <row r="67" spans="1:11" ht="48" customHeight="1">
      <c r="A67" s="227" t="s">
        <v>232</v>
      </c>
      <c r="B67" s="569" t="s">
        <v>234</v>
      </c>
      <c r="C67" s="570"/>
      <c r="D67" s="570"/>
      <c r="E67" s="571"/>
      <c r="F67" s="513"/>
      <c r="G67" s="513"/>
      <c r="H67" s="513"/>
      <c r="I67" s="513"/>
      <c r="J67" s="513"/>
      <c r="K67" s="513"/>
    </row>
    <row r="68" spans="1:11" ht="15.75" customHeight="1">
      <c r="A68" s="227" t="s">
        <v>233</v>
      </c>
      <c r="B68" s="533" t="s">
        <v>22</v>
      </c>
      <c r="C68" s="534"/>
      <c r="D68" s="534"/>
      <c r="E68" s="595"/>
      <c r="F68" s="513"/>
      <c r="G68" s="513"/>
      <c r="H68" s="513"/>
      <c r="I68" s="513"/>
      <c r="J68" s="513"/>
      <c r="K68" s="513"/>
    </row>
    <row r="69" spans="1:9" ht="15.75">
      <c r="A69" s="104"/>
      <c r="B69" s="49"/>
      <c r="C69" s="49"/>
      <c r="D69" s="49"/>
      <c r="E69" s="49"/>
      <c r="F69" s="30"/>
      <c r="G69" s="30"/>
      <c r="H69" s="30"/>
      <c r="I69" s="30"/>
    </row>
    <row r="70" spans="1:9" ht="15.75">
      <c r="A70" s="137" t="s">
        <v>403</v>
      </c>
      <c r="B70" s="217" t="s">
        <v>404</v>
      </c>
      <c r="C70" s="49"/>
      <c r="D70" s="49"/>
      <c r="E70" s="49"/>
      <c r="F70" s="1"/>
      <c r="G70" s="1"/>
      <c r="H70" s="1"/>
      <c r="I70" s="1"/>
    </row>
    <row r="71" spans="1:11" ht="15.75">
      <c r="A71" s="575" t="s">
        <v>74</v>
      </c>
      <c r="B71" s="509" t="s">
        <v>75</v>
      </c>
      <c r="C71" s="509"/>
      <c r="D71" s="509"/>
      <c r="E71" s="509"/>
      <c r="F71" s="306"/>
      <c r="G71" s="562" t="s">
        <v>65</v>
      </c>
      <c r="H71" s="562"/>
      <c r="I71" s="562"/>
      <c r="J71" s="562"/>
      <c r="K71" s="562"/>
    </row>
    <row r="72" spans="1:11" ht="15.75">
      <c r="A72" s="576"/>
      <c r="B72" s="509"/>
      <c r="C72" s="509"/>
      <c r="D72" s="509"/>
      <c r="E72" s="509"/>
      <c r="F72" s="306"/>
      <c r="G72" s="562" t="s">
        <v>66</v>
      </c>
      <c r="H72" s="562"/>
      <c r="I72" s="562"/>
      <c r="J72" s="562"/>
      <c r="K72" s="562"/>
    </row>
    <row r="73" spans="1:11" ht="15.75">
      <c r="A73" s="576"/>
      <c r="B73" s="509"/>
      <c r="C73" s="509"/>
      <c r="D73" s="509"/>
      <c r="E73" s="509"/>
      <c r="F73" s="306"/>
      <c r="G73" s="401" t="s">
        <v>669</v>
      </c>
      <c r="H73" s="563" t="s">
        <v>670</v>
      </c>
      <c r="I73" s="564"/>
      <c r="J73" s="564"/>
      <c r="K73" s="565"/>
    </row>
    <row r="74" spans="1:11" ht="15.75">
      <c r="A74" s="227" t="s">
        <v>236</v>
      </c>
      <c r="B74" s="592" t="s">
        <v>355</v>
      </c>
      <c r="C74" s="592"/>
      <c r="D74" s="592"/>
      <c r="E74" s="592"/>
      <c r="F74" s="588"/>
      <c r="G74" s="588"/>
      <c r="H74" s="588"/>
      <c r="I74" s="588"/>
      <c r="J74" s="588"/>
      <c r="K74" s="588"/>
    </row>
    <row r="75" spans="1:11" ht="15.75">
      <c r="A75" s="227" t="s">
        <v>76</v>
      </c>
      <c r="B75" s="597" t="s">
        <v>235</v>
      </c>
      <c r="C75" s="597"/>
      <c r="D75" s="597"/>
      <c r="E75" s="597"/>
      <c r="F75" s="588"/>
      <c r="G75" s="588"/>
      <c r="H75" s="588"/>
      <c r="I75" s="588"/>
      <c r="J75" s="588"/>
      <c r="K75" s="588"/>
    </row>
    <row r="76" spans="1:11" ht="15.75">
      <c r="A76" s="227" t="s">
        <v>237</v>
      </c>
      <c r="B76" s="592" t="s">
        <v>85</v>
      </c>
      <c r="C76" s="592"/>
      <c r="D76" s="592"/>
      <c r="E76" s="592"/>
      <c r="F76" s="588"/>
      <c r="G76" s="588"/>
      <c r="H76" s="588"/>
      <c r="I76" s="588"/>
      <c r="J76" s="588"/>
      <c r="K76" s="588"/>
    </row>
    <row r="77" spans="1:11" ht="15.75">
      <c r="A77" s="227" t="s">
        <v>77</v>
      </c>
      <c r="B77" s="592" t="s">
        <v>22</v>
      </c>
      <c r="C77" s="592"/>
      <c r="D77" s="592"/>
      <c r="E77" s="592"/>
      <c r="F77" s="588"/>
      <c r="G77" s="588"/>
      <c r="H77" s="588"/>
      <c r="I77" s="588"/>
      <c r="J77" s="588"/>
      <c r="K77" s="588"/>
    </row>
    <row r="78" spans="1:9" s="135" customFormat="1" ht="12.75">
      <c r="A78" s="138" t="s">
        <v>349</v>
      </c>
      <c r="B78" s="139"/>
      <c r="C78" s="139"/>
      <c r="D78" s="140"/>
      <c r="E78" s="140"/>
      <c r="F78" s="141"/>
      <c r="G78" s="141"/>
      <c r="H78" s="141"/>
      <c r="I78" s="141"/>
    </row>
    <row r="79" spans="1:9" ht="15.75">
      <c r="A79" s="110"/>
      <c r="B79" s="77"/>
      <c r="C79" s="77"/>
      <c r="D79" s="49"/>
      <c r="E79" s="49"/>
      <c r="F79" s="30"/>
      <c r="G79" s="30"/>
      <c r="H79" s="30"/>
      <c r="I79" s="30"/>
    </row>
    <row r="80" spans="1:12" ht="15.75">
      <c r="A80" s="137" t="s">
        <v>405</v>
      </c>
      <c r="B80" s="217" t="s">
        <v>406</v>
      </c>
      <c r="C80" s="49"/>
      <c r="D80" s="49"/>
      <c r="E80" s="49"/>
      <c r="F80" s="1"/>
      <c r="G80" s="1"/>
      <c r="H80" s="1"/>
      <c r="I80" s="1"/>
      <c r="L80" s="24" t="s">
        <v>356</v>
      </c>
    </row>
    <row r="81" spans="1:11" ht="15.75">
      <c r="A81" s="245" t="s">
        <v>78</v>
      </c>
      <c r="B81" s="533" t="s">
        <v>407</v>
      </c>
      <c r="C81" s="534"/>
      <c r="D81" s="534"/>
      <c r="E81" s="534"/>
      <c r="F81" s="588"/>
      <c r="G81" s="588"/>
      <c r="H81" s="588"/>
      <c r="I81" s="588"/>
      <c r="J81" s="588"/>
      <c r="K81" s="588"/>
    </row>
    <row r="82" spans="1:11" ht="15.75">
      <c r="A82" s="222" t="s">
        <v>79</v>
      </c>
      <c r="B82" s="533" t="s">
        <v>86</v>
      </c>
      <c r="C82" s="534"/>
      <c r="D82" s="534"/>
      <c r="E82" s="534"/>
      <c r="F82" s="588"/>
      <c r="G82" s="588"/>
      <c r="H82" s="588"/>
      <c r="I82" s="588"/>
      <c r="J82" s="588"/>
      <c r="K82" s="588"/>
    </row>
    <row r="83" spans="1:11" ht="15.75">
      <c r="A83" s="589" t="s">
        <v>80</v>
      </c>
      <c r="B83" s="509" t="s">
        <v>84</v>
      </c>
      <c r="C83" s="509"/>
      <c r="D83" s="509"/>
      <c r="E83" s="509"/>
      <c r="F83" s="306"/>
      <c r="G83" s="587" t="s">
        <v>67</v>
      </c>
      <c r="H83" s="587"/>
      <c r="I83" s="587"/>
      <c r="J83" s="587"/>
      <c r="K83" s="587"/>
    </row>
    <row r="84" spans="1:11" ht="15.75">
      <c r="A84" s="591"/>
      <c r="B84" s="509"/>
      <c r="C84" s="509"/>
      <c r="D84" s="509"/>
      <c r="E84" s="509"/>
      <c r="F84" s="306"/>
      <c r="G84" s="587" t="s">
        <v>68</v>
      </c>
      <c r="H84" s="587"/>
      <c r="I84" s="587"/>
      <c r="J84" s="587"/>
      <c r="K84" s="587"/>
    </row>
    <row r="85" spans="1:11" ht="15.75">
      <c r="A85" s="590"/>
      <c r="B85" s="509"/>
      <c r="C85" s="509"/>
      <c r="D85" s="509"/>
      <c r="E85" s="509"/>
      <c r="F85" s="306"/>
      <c r="G85" s="587" t="s">
        <v>69</v>
      </c>
      <c r="H85" s="587"/>
      <c r="I85" s="587"/>
      <c r="J85" s="587"/>
      <c r="K85" s="587"/>
    </row>
    <row r="86" spans="1:11" ht="15.75">
      <c r="A86" s="589" t="s">
        <v>81</v>
      </c>
      <c r="B86" s="509" t="s">
        <v>82</v>
      </c>
      <c r="C86" s="509"/>
      <c r="D86" s="509"/>
      <c r="E86" s="509"/>
      <c r="F86" s="306"/>
      <c r="G86" s="587" t="s">
        <v>70</v>
      </c>
      <c r="H86" s="587"/>
      <c r="I86" s="587"/>
      <c r="J86" s="587"/>
      <c r="K86" s="587"/>
    </row>
    <row r="87" spans="1:11" ht="15.75">
      <c r="A87" s="590"/>
      <c r="B87" s="509"/>
      <c r="C87" s="509"/>
      <c r="D87" s="509"/>
      <c r="E87" s="509"/>
      <c r="F87" s="306"/>
      <c r="G87" s="587" t="s">
        <v>71</v>
      </c>
      <c r="H87" s="587"/>
      <c r="I87" s="587"/>
      <c r="J87" s="587"/>
      <c r="K87" s="587"/>
    </row>
    <row r="88" spans="1:11" ht="15.75">
      <c r="A88" s="246" t="s">
        <v>83</v>
      </c>
      <c r="B88" s="533" t="s">
        <v>465</v>
      </c>
      <c r="C88" s="534"/>
      <c r="D88" s="534"/>
      <c r="E88" s="534"/>
      <c r="F88" s="588"/>
      <c r="G88" s="588"/>
      <c r="H88" s="588"/>
      <c r="I88" s="588"/>
      <c r="J88" s="588"/>
      <c r="K88" s="588"/>
    </row>
    <row r="89" spans="1:11" ht="15.75">
      <c r="A89" s="222" t="s">
        <v>370</v>
      </c>
      <c r="B89" s="533" t="s">
        <v>85</v>
      </c>
      <c r="C89" s="534"/>
      <c r="D89" s="534"/>
      <c r="E89" s="534"/>
      <c r="F89" s="588"/>
      <c r="G89" s="588"/>
      <c r="H89" s="588"/>
      <c r="I89" s="588"/>
      <c r="J89" s="588"/>
      <c r="K89" s="588"/>
    </row>
    <row r="90" spans="1:11" ht="15.75">
      <c r="A90" s="222" t="s">
        <v>371</v>
      </c>
      <c r="B90" s="533" t="s">
        <v>238</v>
      </c>
      <c r="C90" s="534"/>
      <c r="D90" s="534"/>
      <c r="E90" s="534"/>
      <c r="F90" s="588"/>
      <c r="G90" s="588"/>
      <c r="H90" s="588"/>
      <c r="I90" s="588"/>
      <c r="J90" s="588"/>
      <c r="K90" s="588"/>
    </row>
  </sheetData>
  <sheetProtection sheet="1" objects="1" scenarios="1"/>
  <mergeCells count="95">
    <mergeCell ref="A4:A5"/>
    <mergeCell ref="C17:K17"/>
    <mergeCell ref="B4:D5"/>
    <mergeCell ref="A6:K6"/>
    <mergeCell ref="A18:K18"/>
    <mergeCell ref="J35:K36"/>
    <mergeCell ref="B35:B37"/>
    <mergeCell ref="H21:H22"/>
    <mergeCell ref="I21:I22"/>
    <mergeCell ref="A21:A22"/>
    <mergeCell ref="A35:A37"/>
    <mergeCell ref="A63:A66"/>
    <mergeCell ref="B74:E74"/>
    <mergeCell ref="B75:E75"/>
    <mergeCell ref="B76:E76"/>
    <mergeCell ref="F77:K77"/>
    <mergeCell ref="A1:K1"/>
    <mergeCell ref="B10:D10"/>
    <mergeCell ref="B11:D11"/>
    <mergeCell ref="A38:K38"/>
    <mergeCell ref="A13:K13"/>
    <mergeCell ref="B77:E77"/>
    <mergeCell ref="F76:K76"/>
    <mergeCell ref="C35:G35"/>
    <mergeCell ref="H35:H36"/>
    <mergeCell ref="I35:I36"/>
    <mergeCell ref="D56:D57"/>
    <mergeCell ref="H65:K65"/>
    <mergeCell ref="A61:K61"/>
    <mergeCell ref="G66:K66"/>
    <mergeCell ref="B68:E68"/>
    <mergeCell ref="A86:A87"/>
    <mergeCell ref="B88:E88"/>
    <mergeCell ref="B89:E89"/>
    <mergeCell ref="B81:E81"/>
    <mergeCell ref="B82:E82"/>
    <mergeCell ref="A83:A85"/>
    <mergeCell ref="B86:E87"/>
    <mergeCell ref="B83:E85"/>
    <mergeCell ref="G83:K83"/>
    <mergeCell ref="G84:K84"/>
    <mergeCell ref="B90:E90"/>
    <mergeCell ref="G87:K87"/>
    <mergeCell ref="F88:K88"/>
    <mergeCell ref="F89:K89"/>
    <mergeCell ref="F90:K90"/>
    <mergeCell ref="G85:K85"/>
    <mergeCell ref="F58:G58"/>
    <mergeCell ref="A56:C57"/>
    <mergeCell ref="A58:C58"/>
    <mergeCell ref="A49:K49"/>
    <mergeCell ref="B25:G25"/>
    <mergeCell ref="G86:K86"/>
    <mergeCell ref="F74:K74"/>
    <mergeCell ref="F75:K75"/>
    <mergeCell ref="F81:K81"/>
    <mergeCell ref="F82:K82"/>
    <mergeCell ref="J21:K21"/>
    <mergeCell ref="A59:C59"/>
    <mergeCell ref="F59:G59"/>
    <mergeCell ref="I56:I57"/>
    <mergeCell ref="H56:H57"/>
    <mergeCell ref="E56:E57"/>
    <mergeCell ref="J56:K56"/>
    <mergeCell ref="A31:K31"/>
    <mergeCell ref="A28:K28"/>
    <mergeCell ref="F56:G57"/>
    <mergeCell ref="H73:K73"/>
    <mergeCell ref="B63:E66"/>
    <mergeCell ref="B67:E67"/>
    <mergeCell ref="A52:K52"/>
    <mergeCell ref="A71:A73"/>
    <mergeCell ref="G71:K71"/>
    <mergeCell ref="B71:E73"/>
    <mergeCell ref="F60:G60"/>
    <mergeCell ref="A60:C60"/>
    <mergeCell ref="F67:K67"/>
    <mergeCell ref="B7:D7"/>
    <mergeCell ref="B8:D8"/>
    <mergeCell ref="B9:D9"/>
    <mergeCell ref="B12:D12"/>
    <mergeCell ref="B14:D14"/>
    <mergeCell ref="G72:K72"/>
    <mergeCell ref="F68:K68"/>
    <mergeCell ref="G63:K63"/>
    <mergeCell ref="H64:K64"/>
    <mergeCell ref="A45:K45"/>
    <mergeCell ref="B26:G26"/>
    <mergeCell ref="B27:G27"/>
    <mergeCell ref="B23:G23"/>
    <mergeCell ref="B15:D15"/>
    <mergeCell ref="B16:D16"/>
    <mergeCell ref="A17:B17"/>
    <mergeCell ref="B21:G22"/>
    <mergeCell ref="B24:G24"/>
  </mergeCells>
  <conditionalFormatting sqref="A1:K20 B21 B23 H21:K27 A28:K72 A74:K90 A73:G73">
    <cfRule type="expression" priority="11" dxfId="59">
      <formula>$M$1=1</formula>
    </cfRule>
    <cfRule type="expression" priority="12" dxfId="0">
      <formula>$M$2=0</formula>
    </cfRule>
  </conditionalFormatting>
  <conditionalFormatting sqref="A23">
    <cfRule type="expression" priority="9" dxfId="59">
      <formula>$M$1=1</formula>
    </cfRule>
    <cfRule type="expression" priority="10" dxfId="0">
      <formula>$M$2=0</formula>
    </cfRule>
  </conditionalFormatting>
  <conditionalFormatting sqref="B24:B27">
    <cfRule type="expression" priority="7" dxfId="59">
      <formula>$M$1=1</formula>
    </cfRule>
    <cfRule type="expression" priority="8" dxfId="0">
      <formula>$M$2=0</formula>
    </cfRule>
  </conditionalFormatting>
  <conditionalFormatting sqref="A24:A27">
    <cfRule type="expression" priority="5" dxfId="59">
      <formula>$M$1=1</formula>
    </cfRule>
    <cfRule type="expression" priority="6" dxfId="0">
      <formula>$M$2=0</formula>
    </cfRule>
  </conditionalFormatting>
  <conditionalFormatting sqref="A21:A22">
    <cfRule type="expression" priority="3" dxfId="59">
      <formula>$M$1=1</formula>
    </cfRule>
    <cfRule type="expression" priority="4" dxfId="0">
      <formula>$M$2=0</formula>
    </cfRule>
  </conditionalFormatting>
  <conditionalFormatting sqref="H73">
    <cfRule type="expression" priority="1" dxfId="59">
      <formula>$M$1=1</formula>
    </cfRule>
    <cfRule type="expression" priority="2" dxfId="0">
      <formula>$M$2=0</formula>
    </cfRule>
  </conditionalFormatting>
  <dataValidations count="7">
    <dataValidation type="list" allowBlank="1" showInputMessage="1" showErrorMessage="1" sqref="F63 F83:F87 G64:G65 F66 F71:F73">
      <formula1>"X,-"</formula1>
    </dataValidation>
    <dataValidation type="list" allowBlank="1" showInputMessage="1" showErrorMessage="1" sqref="J58:J60 J23:J27">
      <formula1>"JĀ,NĒ"</formula1>
    </dataValidation>
    <dataValidation type="list" allowBlank="1" showInputMessage="1" showErrorMessage="1" sqref="I7:I12 I14:I16">
      <formula1>"Mehāniskā,Dabiskā"</formula1>
    </dataValidation>
    <dataValidation type="whole" allowBlank="1" showErrorMessage="1" errorTitle="KĻŪDA" error="Tikai veseli skaitļi robežās no 1950 līdz 2015" sqref="D58:D60 H23:H27">
      <formula1>1950</formula1>
      <formula2>2015</formula2>
    </dataValidation>
    <dataValidation type="decimal" allowBlank="1" showErrorMessage="1" errorTitle="KĻŪDA" error="Tikai procenti no 0% līdz 100%" sqref="H58:H60 K7:K12 K14:K16 I39:I44 I46:I48">
      <formula1>0</formula1>
      <formula2>1</formula2>
    </dataValidation>
    <dataValidation type="decimal" allowBlank="1" showErrorMessage="1" errorTitle="KĻŪDA" error="Tikai skaitļi robežās no 0 līdz 100000" sqref="I58:I60 H7:H12 H14:H16 J7:J12 J14:J16 I23:I27">
      <formula1>0</formula1>
      <formula2>100000</formula2>
    </dataValidation>
    <dataValidation type="decimal" allowBlank="1" showErrorMessage="1" errorTitle="KĻŪDA" error="Ievadiet skaitli robežās no 0 līdz 1000" sqref="C39:H44 C46:H48">
      <formula1>0</formula1>
      <formula2>1000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91" r:id="rId1"/>
  <headerFooter>
    <evenFooter>&amp;C&amp;"Times New Roman,Regular"&amp;12 14</evenFooter>
    <firstFooter>&amp;C&amp;"Times New Roman,Regular"&amp;12 13</firstFooter>
  </headerFooter>
  <rowBreaks count="3" manualBreakCount="3">
    <brk id="31" max="10" man="1"/>
    <brk id="53" max="10" man="1"/>
    <brk id="69" max="10" man="1"/>
  </rowBreaks>
  <colBreaks count="1" manualBreakCount="1">
    <brk id="14" max="65535" man="1"/>
  </colBreaks>
</worksheet>
</file>

<file path=xl/worksheets/sheet8.xml><?xml version="1.0" encoding="utf-8"?>
<worksheet xmlns="http://schemas.openxmlformats.org/spreadsheetml/2006/main" xmlns:r="http://schemas.openxmlformats.org/officeDocument/2006/relationships">
  <sheetPr>
    <tabColor theme="6" tint="-0.24997000396251678"/>
  </sheetPr>
  <dimension ref="A1:T105"/>
  <sheetViews>
    <sheetView view="pageBreakPreview" zoomScaleNormal="90" zoomScaleSheetLayoutView="100" zoomScalePageLayoutView="80" workbookViewId="0" topLeftCell="A88">
      <selection activeCell="A15" sqref="A15:R15"/>
    </sheetView>
  </sheetViews>
  <sheetFormatPr defaultColWidth="9.140625" defaultRowHeight="15"/>
  <cols>
    <col min="1" max="1" width="5.8515625" style="24" customWidth="1"/>
    <col min="2" max="2" width="17.28125" style="24" customWidth="1"/>
    <col min="3" max="3" width="10.28125" style="24" customWidth="1"/>
    <col min="4" max="4" width="9.28125" style="24" customWidth="1"/>
    <col min="5" max="5" width="11.00390625" style="24" customWidth="1"/>
    <col min="6" max="17" width="10.140625" style="24" customWidth="1"/>
    <col min="18" max="18" width="11.8515625" style="24" bestFit="1" customWidth="1"/>
    <col min="19" max="16384" width="9.140625" style="24" customWidth="1"/>
  </cols>
  <sheetData>
    <row r="1" spans="1:20" ht="15.75" customHeight="1">
      <c r="A1" s="610" t="s">
        <v>239</v>
      </c>
      <c r="B1" s="610"/>
      <c r="C1" s="610"/>
      <c r="D1" s="610"/>
      <c r="E1" s="610"/>
      <c r="F1" s="610"/>
      <c r="G1" s="610"/>
      <c r="H1" s="610"/>
      <c r="I1" s="610"/>
      <c r="J1" s="610"/>
      <c r="K1" s="610"/>
      <c r="L1" s="610"/>
      <c r="M1" s="610"/>
      <c r="N1" s="610"/>
      <c r="T1" s="120">
        <f>SATURS!$C$3</f>
        <v>0</v>
      </c>
    </row>
    <row r="2" spans="1:20" ht="15.75" customHeight="1">
      <c r="A2" s="150" t="s">
        <v>408</v>
      </c>
      <c r="B2" s="124" t="s">
        <v>409</v>
      </c>
      <c r="C2" s="1"/>
      <c r="D2" s="1"/>
      <c r="E2" s="1"/>
      <c r="F2" s="1"/>
      <c r="G2" s="1"/>
      <c r="H2" s="1"/>
      <c r="I2" s="1"/>
      <c r="J2" s="1"/>
      <c r="K2" s="1"/>
      <c r="L2" s="1"/>
      <c r="M2" s="1"/>
      <c r="N2" s="106"/>
      <c r="T2" s="117">
        <f>SATURS!$C$5</f>
        <v>1</v>
      </c>
    </row>
    <row r="3" spans="1:18" s="23" customFormat="1" ht="28.5">
      <c r="A3" s="438" t="s">
        <v>48</v>
      </c>
      <c r="B3" s="434" t="s">
        <v>410</v>
      </c>
      <c r="C3" s="434"/>
      <c r="D3" s="434"/>
      <c r="E3" s="434"/>
      <c r="F3" s="453" t="s">
        <v>411</v>
      </c>
      <c r="G3" s="611"/>
      <c r="H3" s="611"/>
      <c r="I3" s="454"/>
      <c r="J3" s="208" t="s">
        <v>412</v>
      </c>
      <c r="K3" s="208" t="s">
        <v>413</v>
      </c>
      <c r="L3" s="434" t="s">
        <v>414</v>
      </c>
      <c r="M3" s="434"/>
      <c r="N3" s="434"/>
      <c r="O3" s="434"/>
      <c r="P3" s="434"/>
      <c r="Q3" s="434"/>
      <c r="R3" s="434"/>
    </row>
    <row r="4" spans="1:18" s="23" customFormat="1" ht="38.25" customHeight="1">
      <c r="A4" s="608"/>
      <c r="B4" s="434"/>
      <c r="C4" s="434"/>
      <c r="D4" s="434"/>
      <c r="E4" s="434"/>
      <c r="F4" s="208" t="s">
        <v>254</v>
      </c>
      <c r="G4" s="208" t="s">
        <v>249</v>
      </c>
      <c r="H4" s="208" t="s">
        <v>250</v>
      </c>
      <c r="I4" s="208" t="s">
        <v>252</v>
      </c>
      <c r="J4" s="208" t="s">
        <v>255</v>
      </c>
      <c r="K4" s="208" t="s">
        <v>255</v>
      </c>
      <c r="L4" s="208" t="s">
        <v>254</v>
      </c>
      <c r="M4" s="208" t="s">
        <v>249</v>
      </c>
      <c r="N4" s="208" t="s">
        <v>256</v>
      </c>
      <c r="O4" s="208" t="s">
        <v>252</v>
      </c>
      <c r="P4" s="208" t="s">
        <v>258</v>
      </c>
      <c r="Q4" s="434" t="s">
        <v>242</v>
      </c>
      <c r="R4" s="434"/>
    </row>
    <row r="5" spans="1:18" s="101" customFormat="1" ht="15.75">
      <c r="A5" s="608"/>
      <c r="B5" s="434"/>
      <c r="C5" s="434"/>
      <c r="D5" s="434"/>
      <c r="E5" s="434"/>
      <c r="F5" s="208" t="s">
        <v>134</v>
      </c>
      <c r="G5" s="208" t="s">
        <v>134</v>
      </c>
      <c r="H5" s="208" t="s">
        <v>251</v>
      </c>
      <c r="I5" s="208" t="s">
        <v>253</v>
      </c>
      <c r="J5" s="208" t="s">
        <v>251</v>
      </c>
      <c r="K5" s="208" t="s">
        <v>253</v>
      </c>
      <c r="L5" s="208" t="s">
        <v>134</v>
      </c>
      <c r="M5" s="208" t="s">
        <v>134</v>
      </c>
      <c r="N5" s="208" t="s">
        <v>251</v>
      </c>
      <c r="O5" s="208" t="s">
        <v>253</v>
      </c>
      <c r="P5" s="208" t="s">
        <v>380</v>
      </c>
      <c r="Q5" s="501" t="s">
        <v>358</v>
      </c>
      <c r="R5" s="501"/>
    </row>
    <row r="6" spans="1:18" ht="15.75">
      <c r="A6" s="176" t="s">
        <v>149</v>
      </c>
      <c r="B6" s="624" t="s">
        <v>243</v>
      </c>
      <c r="C6" s="624"/>
      <c r="D6" s="624"/>
      <c r="E6" s="624"/>
      <c r="F6" s="313"/>
      <c r="G6" s="314"/>
      <c r="H6" s="143">
        <f>SUM(F6:G6)</f>
        <v>0</v>
      </c>
      <c r="I6" s="192" t="e">
        <f>H6/3!$E$10</f>
        <v>#DIV/0!</v>
      </c>
      <c r="J6" s="316"/>
      <c r="K6" s="317"/>
      <c r="L6" s="313"/>
      <c r="M6" s="314"/>
      <c r="N6" s="143">
        <f aca="true" t="shared" si="0" ref="N6:N12">SUM(L6:M6)</f>
        <v>0</v>
      </c>
      <c r="O6" s="192" t="e">
        <f>N6/3!$E$10</f>
        <v>#DIV/0!</v>
      </c>
      <c r="P6" s="382"/>
      <c r="Q6" s="621">
        <f>P6*N6</f>
        <v>0</v>
      </c>
      <c r="R6" s="622"/>
    </row>
    <row r="7" spans="1:18" ht="15.75">
      <c r="A7" s="176" t="s">
        <v>150</v>
      </c>
      <c r="B7" s="625" t="s">
        <v>244</v>
      </c>
      <c r="C7" s="625"/>
      <c r="D7" s="625"/>
      <c r="E7" s="625"/>
      <c r="F7" s="313"/>
      <c r="G7" s="314"/>
      <c r="H7" s="143">
        <f aca="true" t="shared" si="1" ref="H7:H12">SUM(F7:G7)</f>
        <v>0</v>
      </c>
      <c r="I7" s="192" t="e">
        <f>H7/3!$E$10</f>
        <v>#DIV/0!</v>
      </c>
      <c r="J7" s="144"/>
      <c r="K7" s="145"/>
      <c r="L7" s="313"/>
      <c r="M7" s="314"/>
      <c r="N7" s="143">
        <f t="shared" si="0"/>
        <v>0</v>
      </c>
      <c r="O7" s="192" t="e">
        <f>N7/3!$E$10</f>
        <v>#DIV/0!</v>
      </c>
      <c r="P7" s="382"/>
      <c r="Q7" s="621">
        <f aca="true" t="shared" si="2" ref="Q7:Q12">P7*N7</f>
        <v>0</v>
      </c>
      <c r="R7" s="622"/>
    </row>
    <row r="8" spans="1:18" ht="15.75">
      <c r="A8" s="176" t="s">
        <v>152</v>
      </c>
      <c r="B8" s="624" t="s">
        <v>245</v>
      </c>
      <c r="C8" s="624"/>
      <c r="D8" s="624"/>
      <c r="E8" s="624"/>
      <c r="F8" s="313"/>
      <c r="G8" s="314"/>
      <c r="H8" s="143">
        <f t="shared" si="1"/>
        <v>0</v>
      </c>
      <c r="I8" s="192" t="e">
        <f>H8/3!$E$10</f>
        <v>#DIV/0!</v>
      </c>
      <c r="J8" s="144"/>
      <c r="K8" s="145"/>
      <c r="L8" s="313"/>
      <c r="M8" s="314"/>
      <c r="N8" s="143">
        <f t="shared" si="0"/>
        <v>0</v>
      </c>
      <c r="O8" s="192" t="e">
        <f>N8/3!$E$10</f>
        <v>#DIV/0!</v>
      </c>
      <c r="P8" s="382"/>
      <c r="Q8" s="621">
        <f t="shared" si="2"/>
        <v>0</v>
      </c>
      <c r="R8" s="622"/>
    </row>
    <row r="9" spans="1:18" ht="15.75">
      <c r="A9" s="176" t="s">
        <v>151</v>
      </c>
      <c r="B9" s="624" t="s">
        <v>246</v>
      </c>
      <c r="C9" s="624"/>
      <c r="D9" s="624"/>
      <c r="E9" s="624"/>
      <c r="F9" s="313"/>
      <c r="G9" s="314"/>
      <c r="H9" s="143">
        <f t="shared" si="1"/>
        <v>0</v>
      </c>
      <c r="I9" s="192" t="e">
        <f>H9/3!$E$10</f>
        <v>#DIV/0!</v>
      </c>
      <c r="J9" s="144"/>
      <c r="K9" s="145"/>
      <c r="L9" s="313"/>
      <c r="M9" s="314"/>
      <c r="N9" s="143">
        <f t="shared" si="0"/>
        <v>0</v>
      </c>
      <c r="O9" s="192" t="e">
        <f>N9/3!$E$10</f>
        <v>#DIV/0!</v>
      </c>
      <c r="P9" s="382"/>
      <c r="Q9" s="621">
        <f t="shared" si="2"/>
        <v>0</v>
      </c>
      <c r="R9" s="622"/>
    </row>
    <row r="10" spans="1:18" ht="15.75">
      <c r="A10" s="176" t="s">
        <v>153</v>
      </c>
      <c r="B10" s="624" t="s">
        <v>247</v>
      </c>
      <c r="C10" s="624"/>
      <c r="D10" s="624"/>
      <c r="E10" s="624"/>
      <c r="F10" s="313"/>
      <c r="G10" s="314"/>
      <c r="H10" s="143">
        <f t="shared" si="1"/>
        <v>0</v>
      </c>
      <c r="I10" s="192" t="e">
        <f>H10/3!$E$10</f>
        <v>#DIV/0!</v>
      </c>
      <c r="J10" s="144"/>
      <c r="K10" s="145"/>
      <c r="L10" s="313"/>
      <c r="M10" s="314"/>
      <c r="N10" s="143">
        <f t="shared" si="0"/>
        <v>0</v>
      </c>
      <c r="O10" s="192" t="e">
        <f>N10/3!$E$10</f>
        <v>#DIV/0!</v>
      </c>
      <c r="P10" s="382"/>
      <c r="Q10" s="621">
        <f t="shared" si="2"/>
        <v>0</v>
      </c>
      <c r="R10" s="622"/>
    </row>
    <row r="11" spans="1:18" ht="15.75">
      <c r="A11" s="146" t="s">
        <v>372</v>
      </c>
      <c r="B11" s="624" t="s">
        <v>248</v>
      </c>
      <c r="C11" s="624"/>
      <c r="D11" s="624"/>
      <c r="E11" s="624"/>
      <c r="F11" s="315"/>
      <c r="G11" s="315"/>
      <c r="H11" s="143">
        <f t="shared" si="1"/>
        <v>0</v>
      </c>
      <c r="I11" s="192" t="e">
        <f>H11/3!$E$10</f>
        <v>#DIV/0!</v>
      </c>
      <c r="J11" s="144"/>
      <c r="K11" s="145"/>
      <c r="L11" s="315"/>
      <c r="M11" s="315"/>
      <c r="N11" s="143">
        <f t="shared" si="0"/>
        <v>0</v>
      </c>
      <c r="O11" s="192" t="e">
        <f>N11/3!$E$10</f>
        <v>#DIV/0!</v>
      </c>
      <c r="P11" s="382"/>
      <c r="Q11" s="621">
        <f t="shared" si="2"/>
        <v>0</v>
      </c>
      <c r="R11" s="622"/>
    </row>
    <row r="12" spans="1:18" ht="18" customHeight="1">
      <c r="A12" s="176" t="s">
        <v>154</v>
      </c>
      <c r="B12" s="624" t="s">
        <v>415</v>
      </c>
      <c r="C12" s="624"/>
      <c r="D12" s="624"/>
      <c r="E12" s="624"/>
      <c r="F12" s="313"/>
      <c r="G12" s="314"/>
      <c r="H12" s="143">
        <f t="shared" si="1"/>
        <v>0</v>
      </c>
      <c r="I12" s="192" t="e">
        <f>H12/3!$E$10</f>
        <v>#DIV/0!</v>
      </c>
      <c r="J12" s="144"/>
      <c r="K12" s="145"/>
      <c r="L12" s="314"/>
      <c r="M12" s="314"/>
      <c r="N12" s="143">
        <f t="shared" si="0"/>
        <v>0</v>
      </c>
      <c r="O12" s="192" t="e">
        <f>N12/3!$E$10</f>
        <v>#DIV/0!</v>
      </c>
      <c r="P12" s="382"/>
      <c r="Q12" s="621">
        <f t="shared" si="2"/>
        <v>0</v>
      </c>
      <c r="R12" s="622"/>
    </row>
    <row r="13" spans="1:18" s="29" customFormat="1" ht="15.75">
      <c r="A13" s="176" t="s">
        <v>155</v>
      </c>
      <c r="B13" s="626" t="s">
        <v>100</v>
      </c>
      <c r="C13" s="626"/>
      <c r="D13" s="626"/>
      <c r="E13" s="626"/>
      <c r="F13" s="229">
        <f>SUM(F6:F12)</f>
        <v>0</v>
      </c>
      <c r="G13" s="229">
        <f>SUM(G6:G12)</f>
        <v>0</v>
      </c>
      <c r="H13" s="229">
        <f>SUM(H6:H12)</f>
        <v>0</v>
      </c>
      <c r="I13" s="193" t="e">
        <f>SUM(I6:I12)</f>
        <v>#DIV/0!</v>
      </c>
      <c r="J13" s="144"/>
      <c r="K13" s="145"/>
      <c r="L13" s="229">
        <f>SUM(L6:L12)</f>
        <v>0</v>
      </c>
      <c r="M13" s="229">
        <f>SUM(M6:M12)</f>
        <v>0</v>
      </c>
      <c r="N13" s="229">
        <f>SUM(N6:N12)</f>
        <v>0</v>
      </c>
      <c r="O13" s="193" t="e">
        <f>SUM(O6:O12)</f>
        <v>#DIV/0!</v>
      </c>
      <c r="P13" s="145"/>
      <c r="Q13" s="623">
        <f>SUM(Q6:R12)</f>
        <v>0</v>
      </c>
      <c r="R13" s="623"/>
    </row>
    <row r="14" spans="1:18" ht="54" customHeight="1">
      <c r="A14" s="146" t="s">
        <v>156</v>
      </c>
      <c r="B14" s="612" t="s">
        <v>376</v>
      </c>
      <c r="C14" s="613"/>
      <c r="D14" s="430"/>
      <c r="E14" s="430"/>
      <c r="F14" s="430"/>
      <c r="G14" s="430"/>
      <c r="H14" s="430"/>
      <c r="I14" s="430"/>
      <c r="J14" s="430"/>
      <c r="K14" s="430"/>
      <c r="L14" s="430"/>
      <c r="M14" s="430"/>
      <c r="N14" s="430"/>
      <c r="O14" s="430"/>
      <c r="P14" s="430"/>
      <c r="Q14" s="430"/>
      <c r="R14" s="430"/>
    </row>
    <row r="15" spans="1:18" s="135" customFormat="1" ht="79.5" customHeight="1">
      <c r="A15" s="456" t="s">
        <v>672</v>
      </c>
      <c r="B15" s="456"/>
      <c r="C15" s="456"/>
      <c r="D15" s="456"/>
      <c r="E15" s="456"/>
      <c r="F15" s="456"/>
      <c r="G15" s="456"/>
      <c r="H15" s="456"/>
      <c r="I15" s="456"/>
      <c r="J15" s="456"/>
      <c r="K15" s="456"/>
      <c r="L15" s="456"/>
      <c r="M15" s="456"/>
      <c r="N15" s="456"/>
      <c r="O15" s="456"/>
      <c r="P15" s="456"/>
      <c r="Q15" s="456"/>
      <c r="R15" s="456"/>
    </row>
    <row r="16" spans="1:14" ht="15.75" customHeight="1">
      <c r="A16" s="23"/>
      <c r="B16" s="23"/>
      <c r="C16" s="23"/>
      <c r="D16" s="23"/>
      <c r="E16" s="23"/>
      <c r="F16" s="23"/>
      <c r="G16" s="102"/>
      <c r="H16" s="42"/>
      <c r="I16" s="23"/>
      <c r="J16" s="23"/>
      <c r="K16" s="102"/>
      <c r="L16" s="69"/>
      <c r="M16" s="69"/>
      <c r="N16" s="69"/>
    </row>
    <row r="17" spans="1:18" ht="32.25" customHeight="1">
      <c r="A17" s="147" t="s">
        <v>472</v>
      </c>
      <c r="B17" s="445" t="s">
        <v>416</v>
      </c>
      <c r="C17" s="445"/>
      <c r="D17" s="445"/>
      <c r="E17" s="445"/>
      <c r="F17" s="445"/>
      <c r="G17" s="445"/>
      <c r="H17" s="445"/>
      <c r="I17" s="445"/>
      <c r="J17" s="445"/>
      <c r="K17" s="445"/>
      <c r="L17" s="445"/>
      <c r="M17" s="445"/>
      <c r="N17" s="445"/>
      <c r="O17" s="445"/>
      <c r="P17" s="445"/>
      <c r="Q17" s="445"/>
      <c r="R17" s="445"/>
    </row>
    <row r="18" spans="1:18" ht="15.75" customHeight="1">
      <c r="A18" s="438" t="s">
        <v>87</v>
      </c>
      <c r="B18" s="616" t="s">
        <v>257</v>
      </c>
      <c r="C18" s="616"/>
      <c r="D18" s="616"/>
      <c r="E18" s="616"/>
      <c r="F18" s="615" t="s">
        <v>88</v>
      </c>
      <c r="G18" s="615" t="s">
        <v>89</v>
      </c>
      <c r="H18" s="615" t="s">
        <v>90</v>
      </c>
      <c r="I18" s="615" t="s">
        <v>91</v>
      </c>
      <c r="J18" s="615" t="s">
        <v>92</v>
      </c>
      <c r="K18" s="615" t="s">
        <v>93</v>
      </c>
      <c r="L18" s="615" t="s">
        <v>94</v>
      </c>
      <c r="M18" s="615" t="s">
        <v>95</v>
      </c>
      <c r="N18" s="615" t="s">
        <v>96</v>
      </c>
      <c r="O18" s="615" t="s">
        <v>97</v>
      </c>
      <c r="P18" s="615" t="s">
        <v>98</v>
      </c>
      <c r="Q18" s="615" t="s">
        <v>99</v>
      </c>
      <c r="R18" s="438" t="s">
        <v>100</v>
      </c>
    </row>
    <row r="19" spans="1:18" s="29" customFormat="1" ht="47.25" customHeight="1">
      <c r="A19" s="439"/>
      <c r="B19" s="208" t="s">
        <v>221</v>
      </c>
      <c r="C19" s="208" t="s">
        <v>455</v>
      </c>
      <c r="D19" s="208" t="s">
        <v>258</v>
      </c>
      <c r="E19" s="208" t="s">
        <v>259</v>
      </c>
      <c r="F19" s="615"/>
      <c r="G19" s="615"/>
      <c r="H19" s="615"/>
      <c r="I19" s="615"/>
      <c r="J19" s="615"/>
      <c r="K19" s="615"/>
      <c r="L19" s="615"/>
      <c r="M19" s="615"/>
      <c r="N19" s="615"/>
      <c r="O19" s="615"/>
      <c r="P19" s="615"/>
      <c r="Q19" s="615"/>
      <c r="R19" s="439"/>
    </row>
    <row r="20" spans="1:20" ht="15.75" customHeight="1">
      <c r="A20" s="318"/>
      <c r="B20" s="319"/>
      <c r="C20" s="254">
        <f>IF(ISNA(VLOOKUP(B20,$B$93:$D$110,3,FALSE)),"",VLOOKUP(B20,$B$93:$D$110,3,FALSE))</f>
      </c>
      <c r="D20" s="254">
        <f>IF(ISNA(VLOOKUP(B20,$B$93:$D$110,2,FALSE)),"",VLOOKUP(B20,$B$93:$D$110,2,FALSE))</f>
      </c>
      <c r="E20" s="320"/>
      <c r="F20" s="321"/>
      <c r="G20" s="321"/>
      <c r="H20" s="321"/>
      <c r="I20" s="321"/>
      <c r="J20" s="321"/>
      <c r="K20" s="321"/>
      <c r="L20" s="321"/>
      <c r="M20" s="321"/>
      <c r="N20" s="321"/>
      <c r="O20" s="321"/>
      <c r="P20" s="321"/>
      <c r="Q20" s="321"/>
      <c r="R20" s="194">
        <f>SUM(F20:Q20)</f>
        <v>0</v>
      </c>
      <c r="T20" s="241"/>
    </row>
    <row r="21" spans="1:18" ht="15.75" customHeight="1">
      <c r="A21" s="318"/>
      <c r="B21" s="319"/>
      <c r="C21" s="254">
        <f aca="true" t="shared" si="3" ref="C21:C32">IF(ISNA(VLOOKUP(B21,$B$93:$D$110,3,FALSE)),"",VLOOKUP(B21,$B$93:$D$110,3,FALSE))</f>
      </c>
      <c r="D21" s="254">
        <f aca="true" t="shared" si="4" ref="D21:D32">IF(ISNA(VLOOKUP(B21,$B$93:$D$110,2,FALSE)),"",VLOOKUP(B21,$B$93:$D$110,2,FALSE))</f>
      </c>
      <c r="E21" s="320"/>
      <c r="F21" s="321"/>
      <c r="G21" s="321"/>
      <c r="H21" s="321"/>
      <c r="I21" s="321"/>
      <c r="J21" s="321"/>
      <c r="K21" s="321"/>
      <c r="L21" s="321"/>
      <c r="M21" s="321"/>
      <c r="N21" s="321"/>
      <c r="O21" s="321"/>
      <c r="P21" s="321"/>
      <c r="Q21" s="321"/>
      <c r="R21" s="194">
        <f aca="true" t="shared" si="5" ref="R21:R32">SUM(F21:Q21)</f>
        <v>0</v>
      </c>
    </row>
    <row r="22" spans="1:18" ht="15.75" customHeight="1">
      <c r="A22" s="318"/>
      <c r="B22" s="319"/>
      <c r="C22" s="254"/>
      <c r="D22" s="254">
        <f t="shared" si="4"/>
      </c>
      <c r="E22" s="320"/>
      <c r="F22" s="321"/>
      <c r="G22" s="321"/>
      <c r="H22" s="321"/>
      <c r="I22" s="321"/>
      <c r="J22" s="321"/>
      <c r="K22" s="321"/>
      <c r="L22" s="321"/>
      <c r="M22" s="321"/>
      <c r="N22" s="321"/>
      <c r="O22" s="321"/>
      <c r="P22" s="321"/>
      <c r="Q22" s="321"/>
      <c r="R22" s="194">
        <f t="shared" si="5"/>
        <v>0</v>
      </c>
    </row>
    <row r="23" spans="1:18" ht="15.75" customHeight="1">
      <c r="A23" s="318"/>
      <c r="B23" s="319"/>
      <c r="C23" s="254">
        <f t="shared" si="3"/>
      </c>
      <c r="D23" s="254">
        <f t="shared" si="4"/>
      </c>
      <c r="E23" s="320"/>
      <c r="F23" s="321"/>
      <c r="G23" s="321"/>
      <c r="H23" s="321"/>
      <c r="I23" s="321"/>
      <c r="J23" s="321"/>
      <c r="K23" s="321"/>
      <c r="L23" s="321"/>
      <c r="M23" s="321"/>
      <c r="N23" s="321"/>
      <c r="O23" s="321"/>
      <c r="P23" s="321"/>
      <c r="Q23" s="321"/>
      <c r="R23" s="194">
        <f t="shared" si="5"/>
        <v>0</v>
      </c>
    </row>
    <row r="24" spans="1:18" ht="15.75" customHeight="1">
      <c r="A24" s="318"/>
      <c r="B24" s="319"/>
      <c r="C24" s="254">
        <f t="shared" si="3"/>
      </c>
      <c r="D24" s="254">
        <f t="shared" si="4"/>
      </c>
      <c r="E24" s="320"/>
      <c r="F24" s="321"/>
      <c r="G24" s="321"/>
      <c r="H24" s="321"/>
      <c r="I24" s="321"/>
      <c r="J24" s="321"/>
      <c r="K24" s="321"/>
      <c r="L24" s="321"/>
      <c r="M24" s="321"/>
      <c r="N24" s="321"/>
      <c r="O24" s="321"/>
      <c r="P24" s="321"/>
      <c r="Q24" s="321"/>
      <c r="R24" s="194">
        <f t="shared" si="5"/>
        <v>0</v>
      </c>
    </row>
    <row r="25" spans="1:18" ht="15.75" customHeight="1">
      <c r="A25" s="318"/>
      <c r="B25" s="319"/>
      <c r="C25" s="254">
        <f t="shared" si="3"/>
      </c>
      <c r="D25" s="254">
        <f t="shared" si="4"/>
      </c>
      <c r="E25" s="320"/>
      <c r="F25" s="321"/>
      <c r="G25" s="321"/>
      <c r="H25" s="321"/>
      <c r="I25" s="321"/>
      <c r="J25" s="321"/>
      <c r="K25" s="321"/>
      <c r="L25" s="321"/>
      <c r="M25" s="321"/>
      <c r="N25" s="321"/>
      <c r="O25" s="321"/>
      <c r="P25" s="321"/>
      <c r="Q25" s="321"/>
      <c r="R25" s="194">
        <f t="shared" si="5"/>
        <v>0</v>
      </c>
    </row>
    <row r="26" spans="1:18" ht="15.75" customHeight="1">
      <c r="A26" s="318"/>
      <c r="B26" s="319"/>
      <c r="C26" s="254">
        <f t="shared" si="3"/>
      </c>
      <c r="D26" s="254">
        <f t="shared" si="4"/>
      </c>
      <c r="E26" s="320"/>
      <c r="F26" s="321"/>
      <c r="G26" s="321"/>
      <c r="H26" s="321"/>
      <c r="I26" s="321"/>
      <c r="J26" s="321"/>
      <c r="K26" s="321"/>
      <c r="L26" s="321"/>
      <c r="M26" s="321"/>
      <c r="N26" s="321"/>
      <c r="O26" s="321"/>
      <c r="P26" s="321"/>
      <c r="Q26" s="321"/>
      <c r="R26" s="194">
        <f t="shared" si="5"/>
        <v>0</v>
      </c>
    </row>
    <row r="27" spans="1:18" ht="15.75" customHeight="1">
      <c r="A27" s="318"/>
      <c r="B27" s="319"/>
      <c r="C27" s="254">
        <f t="shared" si="3"/>
      </c>
      <c r="D27" s="254">
        <f t="shared" si="4"/>
      </c>
      <c r="E27" s="320"/>
      <c r="F27" s="321"/>
      <c r="G27" s="321"/>
      <c r="H27" s="321"/>
      <c r="I27" s="321"/>
      <c r="J27" s="321"/>
      <c r="K27" s="321"/>
      <c r="L27" s="321"/>
      <c r="M27" s="321"/>
      <c r="N27" s="321"/>
      <c r="O27" s="321"/>
      <c r="P27" s="321"/>
      <c r="Q27" s="321"/>
      <c r="R27" s="194">
        <f t="shared" si="5"/>
        <v>0</v>
      </c>
    </row>
    <row r="28" spans="1:18" ht="15.75" customHeight="1">
      <c r="A28" s="318"/>
      <c r="B28" s="319"/>
      <c r="C28" s="254">
        <f t="shared" si="3"/>
      </c>
      <c r="D28" s="254">
        <f t="shared" si="4"/>
      </c>
      <c r="E28" s="320"/>
      <c r="F28" s="321"/>
      <c r="G28" s="321"/>
      <c r="H28" s="321"/>
      <c r="I28" s="321"/>
      <c r="J28" s="321"/>
      <c r="K28" s="321"/>
      <c r="L28" s="321"/>
      <c r="M28" s="321"/>
      <c r="N28" s="321"/>
      <c r="O28" s="321"/>
      <c r="P28" s="321"/>
      <c r="Q28" s="321"/>
      <c r="R28" s="194">
        <f t="shared" si="5"/>
        <v>0</v>
      </c>
    </row>
    <row r="29" spans="1:18" ht="15.75" customHeight="1">
      <c r="A29" s="318"/>
      <c r="B29" s="319"/>
      <c r="C29" s="254">
        <f t="shared" si="3"/>
      </c>
      <c r="D29" s="254">
        <f t="shared" si="4"/>
      </c>
      <c r="E29" s="320"/>
      <c r="F29" s="321"/>
      <c r="G29" s="321"/>
      <c r="H29" s="321"/>
      <c r="I29" s="321"/>
      <c r="J29" s="321"/>
      <c r="K29" s="321"/>
      <c r="L29" s="321"/>
      <c r="M29" s="321"/>
      <c r="N29" s="321"/>
      <c r="O29" s="321"/>
      <c r="P29" s="321"/>
      <c r="Q29" s="321"/>
      <c r="R29" s="194">
        <f t="shared" si="5"/>
        <v>0</v>
      </c>
    </row>
    <row r="30" spans="1:18" ht="15.75" customHeight="1">
      <c r="A30" s="318"/>
      <c r="B30" s="319"/>
      <c r="C30" s="254">
        <f t="shared" si="3"/>
      </c>
      <c r="D30" s="254">
        <f t="shared" si="4"/>
      </c>
      <c r="E30" s="320"/>
      <c r="F30" s="321"/>
      <c r="G30" s="321"/>
      <c r="H30" s="321"/>
      <c r="I30" s="321"/>
      <c r="J30" s="321"/>
      <c r="K30" s="321"/>
      <c r="L30" s="321"/>
      <c r="M30" s="321"/>
      <c r="N30" s="321"/>
      <c r="O30" s="321"/>
      <c r="P30" s="321"/>
      <c r="Q30" s="321"/>
      <c r="R30" s="194">
        <f t="shared" si="5"/>
        <v>0</v>
      </c>
    </row>
    <row r="31" spans="1:18" ht="15.75" customHeight="1">
      <c r="A31" s="318"/>
      <c r="B31" s="319"/>
      <c r="C31" s="254">
        <f t="shared" si="3"/>
      </c>
      <c r="D31" s="254">
        <f t="shared" si="4"/>
      </c>
      <c r="E31" s="320"/>
      <c r="F31" s="321"/>
      <c r="G31" s="321"/>
      <c r="H31" s="321"/>
      <c r="I31" s="321"/>
      <c r="J31" s="321"/>
      <c r="K31" s="321"/>
      <c r="L31" s="321"/>
      <c r="M31" s="321"/>
      <c r="N31" s="321"/>
      <c r="O31" s="321"/>
      <c r="P31" s="321"/>
      <c r="Q31" s="321"/>
      <c r="R31" s="194">
        <f t="shared" si="5"/>
        <v>0</v>
      </c>
    </row>
    <row r="32" spans="1:18" ht="15.75" customHeight="1">
      <c r="A32" s="318"/>
      <c r="B32" s="319"/>
      <c r="C32" s="254">
        <f t="shared" si="3"/>
      </c>
      <c r="D32" s="254">
        <f t="shared" si="4"/>
      </c>
      <c r="E32" s="320"/>
      <c r="F32" s="321"/>
      <c r="G32" s="321"/>
      <c r="H32" s="321"/>
      <c r="I32" s="321"/>
      <c r="J32" s="321"/>
      <c r="K32" s="321"/>
      <c r="L32" s="321"/>
      <c r="M32" s="321"/>
      <c r="N32" s="321"/>
      <c r="O32" s="321"/>
      <c r="P32" s="321"/>
      <c r="Q32" s="321"/>
      <c r="R32" s="194">
        <f t="shared" si="5"/>
        <v>0</v>
      </c>
    </row>
    <row r="33" spans="1:18" s="135" customFormat="1" ht="15.75" customHeight="1">
      <c r="A33" s="614" t="s">
        <v>350</v>
      </c>
      <c r="B33" s="614"/>
      <c r="C33" s="614"/>
      <c r="D33" s="614"/>
      <c r="E33" s="614"/>
      <c r="F33" s="614"/>
      <c r="G33" s="614"/>
      <c r="H33" s="614"/>
      <c r="I33" s="614"/>
      <c r="J33" s="614"/>
      <c r="K33" s="614"/>
      <c r="L33" s="614"/>
      <c r="M33" s="614"/>
      <c r="N33" s="614"/>
      <c r="O33" s="614"/>
      <c r="P33" s="614"/>
      <c r="Q33" s="614"/>
      <c r="R33" s="614"/>
    </row>
    <row r="34" spans="1:14" ht="15.75" customHeight="1">
      <c r="A34" s="23"/>
      <c r="B34" s="23"/>
      <c r="C34" s="22"/>
      <c r="D34" s="53"/>
      <c r="E34" s="58"/>
      <c r="F34" s="58"/>
      <c r="G34" s="102"/>
      <c r="H34" s="53"/>
      <c r="I34" s="63"/>
      <c r="J34" s="64"/>
      <c r="K34" s="102"/>
      <c r="L34" s="53"/>
      <c r="M34" s="42"/>
      <c r="N34" s="44"/>
    </row>
    <row r="35" spans="1:18" ht="15.75" customHeight="1">
      <c r="A35" s="113" t="s">
        <v>417</v>
      </c>
      <c r="B35" s="59" t="s">
        <v>418</v>
      </c>
      <c r="C35" s="22"/>
      <c r="E35" s="1"/>
      <c r="F35" s="1"/>
      <c r="G35" s="1"/>
      <c r="H35" s="1"/>
      <c r="I35" s="1"/>
      <c r="J35" s="1"/>
      <c r="K35" s="1"/>
      <c r="L35" s="1"/>
      <c r="M35" s="1"/>
      <c r="N35" s="1"/>
      <c r="O35" s="1"/>
      <c r="P35" s="1"/>
      <c r="Q35" s="1"/>
      <c r="R35" s="1"/>
    </row>
    <row r="36" spans="1:18" ht="15.75" customHeight="1">
      <c r="A36" s="3" t="s">
        <v>260</v>
      </c>
      <c r="B36" s="23"/>
      <c r="C36" s="23"/>
      <c r="E36" s="1"/>
      <c r="F36" s="1"/>
      <c r="G36" s="1"/>
      <c r="H36" s="1"/>
      <c r="I36" s="1"/>
      <c r="J36" s="1"/>
      <c r="K36" s="1"/>
      <c r="L36" s="1"/>
      <c r="M36" s="1"/>
      <c r="N36" s="1"/>
      <c r="O36" s="1"/>
      <c r="P36" s="1"/>
      <c r="Q36" s="1"/>
      <c r="R36" s="1"/>
    </row>
    <row r="37" spans="1:18" s="29" customFormat="1" ht="66" customHeight="1">
      <c r="A37" s="208" t="s">
        <v>87</v>
      </c>
      <c r="B37" s="170"/>
      <c r="C37" s="171"/>
      <c r="D37" s="171"/>
      <c r="E37" s="172"/>
      <c r="F37" s="231" t="s">
        <v>88</v>
      </c>
      <c r="G37" s="231" t="s">
        <v>89</v>
      </c>
      <c r="H37" s="231" t="s">
        <v>90</v>
      </c>
      <c r="I37" s="231" t="s">
        <v>91</v>
      </c>
      <c r="J37" s="231" t="s">
        <v>92</v>
      </c>
      <c r="K37" s="231" t="s">
        <v>93</v>
      </c>
      <c r="L37" s="231" t="s">
        <v>94</v>
      </c>
      <c r="M37" s="231" t="s">
        <v>95</v>
      </c>
      <c r="N37" s="231" t="s">
        <v>96</v>
      </c>
      <c r="O37" s="231" t="s">
        <v>97</v>
      </c>
      <c r="P37" s="231" t="s">
        <v>98</v>
      </c>
      <c r="Q37" s="231" t="s">
        <v>99</v>
      </c>
      <c r="R37" s="208" t="s">
        <v>100</v>
      </c>
    </row>
    <row r="38" spans="1:18" ht="15.75" customHeight="1">
      <c r="A38" s="18">
        <v>2012</v>
      </c>
      <c r="B38" s="597" t="s">
        <v>261</v>
      </c>
      <c r="C38" s="597"/>
      <c r="D38" s="597"/>
      <c r="E38" s="597"/>
      <c r="F38" s="276"/>
      <c r="G38" s="276"/>
      <c r="H38" s="276"/>
      <c r="I38" s="276"/>
      <c r="J38" s="276"/>
      <c r="K38" s="276"/>
      <c r="L38" s="276"/>
      <c r="M38" s="276"/>
      <c r="N38" s="276"/>
      <c r="O38" s="276"/>
      <c r="P38" s="276"/>
      <c r="Q38" s="276"/>
      <c r="R38" s="195">
        <f>SUM(F38:Q38)</f>
        <v>0</v>
      </c>
    </row>
    <row r="39" spans="1:18" ht="15.75">
      <c r="A39" s="18">
        <v>2013</v>
      </c>
      <c r="B39" s="597" t="s">
        <v>261</v>
      </c>
      <c r="C39" s="597"/>
      <c r="D39" s="597"/>
      <c r="E39" s="597"/>
      <c r="F39" s="276"/>
      <c r="G39" s="276"/>
      <c r="H39" s="276"/>
      <c r="I39" s="276"/>
      <c r="J39" s="276"/>
      <c r="K39" s="276"/>
      <c r="L39" s="276"/>
      <c r="M39" s="276"/>
      <c r="N39" s="276"/>
      <c r="O39" s="276"/>
      <c r="P39" s="276"/>
      <c r="Q39" s="276"/>
      <c r="R39" s="195">
        <f>SUM(F39:Q39)</f>
        <v>0</v>
      </c>
    </row>
    <row r="40" spans="1:18" ht="15.75">
      <c r="A40" s="618" t="s">
        <v>240</v>
      </c>
      <c r="B40" s="619"/>
      <c r="C40" s="619"/>
      <c r="D40" s="619"/>
      <c r="E40" s="619"/>
      <c r="F40" s="619"/>
      <c r="G40" s="619"/>
      <c r="H40" s="619"/>
      <c r="I40" s="619"/>
      <c r="J40" s="619"/>
      <c r="K40" s="619"/>
      <c r="L40" s="619"/>
      <c r="M40" s="619"/>
      <c r="N40" s="619"/>
      <c r="O40" s="619"/>
      <c r="P40" s="619"/>
      <c r="Q40" s="620"/>
      <c r="R40" s="195">
        <f>AVERAGE(R38:R39)</f>
        <v>0</v>
      </c>
    </row>
    <row r="41" spans="1:18" ht="15.75">
      <c r="A41" s="597" t="s">
        <v>262</v>
      </c>
      <c r="B41" s="597"/>
      <c r="C41" s="597"/>
      <c r="D41" s="597"/>
      <c r="E41" s="597"/>
      <c r="F41" s="597"/>
      <c r="G41" s="597"/>
      <c r="H41" s="597"/>
      <c r="I41" s="597"/>
      <c r="J41" s="597"/>
      <c r="K41" s="597"/>
      <c r="L41" s="597"/>
      <c r="M41" s="597"/>
      <c r="N41" s="597"/>
      <c r="O41" s="597"/>
      <c r="P41" s="597"/>
      <c r="Q41" s="597"/>
      <c r="R41" s="597"/>
    </row>
    <row r="42" spans="1:18" ht="15.75">
      <c r="A42" s="51"/>
      <c r="B42" s="617" t="s">
        <v>261</v>
      </c>
      <c r="C42" s="617"/>
      <c r="D42" s="617"/>
      <c r="E42" s="617"/>
      <c r="F42" s="276"/>
      <c r="G42" s="276"/>
      <c r="H42" s="276"/>
      <c r="I42" s="276"/>
      <c r="J42" s="276"/>
      <c r="K42" s="276"/>
      <c r="L42" s="276"/>
      <c r="M42" s="276"/>
      <c r="N42" s="276"/>
      <c r="O42" s="276"/>
      <c r="P42" s="276"/>
      <c r="Q42" s="276"/>
      <c r="R42" s="195">
        <f>SUM(F42:Q42)</f>
        <v>0</v>
      </c>
    </row>
    <row r="43" spans="1:18" ht="48" customHeight="1">
      <c r="A43" s="597" t="s">
        <v>107</v>
      </c>
      <c r="B43" s="597"/>
      <c r="C43" s="597"/>
      <c r="D43" s="513"/>
      <c r="E43" s="513"/>
      <c r="F43" s="513"/>
      <c r="G43" s="513"/>
      <c r="H43" s="513"/>
      <c r="I43" s="513"/>
      <c r="J43" s="513"/>
      <c r="K43" s="513"/>
      <c r="L43" s="513"/>
      <c r="M43" s="513"/>
      <c r="N43" s="513"/>
      <c r="O43" s="513"/>
      <c r="P43" s="513"/>
      <c r="Q43" s="513"/>
      <c r="R43" s="513"/>
    </row>
    <row r="44" spans="1:18" ht="15.75">
      <c r="A44" s="23"/>
      <c r="B44" s="23"/>
      <c r="C44" s="23"/>
      <c r="D44" s="3"/>
      <c r="E44" s="1"/>
      <c r="F44" s="1"/>
      <c r="G44" s="1"/>
      <c r="H44" s="1"/>
      <c r="I44" s="1"/>
      <c r="J44" s="1"/>
      <c r="K44" s="1"/>
      <c r="L44" s="1"/>
      <c r="M44" s="1"/>
      <c r="N44" s="1"/>
      <c r="O44" s="1"/>
      <c r="P44" s="1"/>
      <c r="Q44" s="1"/>
      <c r="R44" s="1"/>
    </row>
    <row r="45" spans="1:19" ht="15.75">
      <c r="A45" s="3" t="s">
        <v>263</v>
      </c>
      <c r="B45" s="23"/>
      <c r="C45" s="23"/>
      <c r="E45" s="1"/>
      <c r="I45" s="1"/>
      <c r="J45" s="1"/>
      <c r="K45" s="1"/>
      <c r="L45" s="1"/>
      <c r="M45" s="1"/>
      <c r="N45" s="1"/>
      <c r="O45" s="1"/>
      <c r="P45" s="1"/>
      <c r="Q45" s="1"/>
      <c r="R45" s="1"/>
      <c r="S45" s="94" t="s">
        <v>359</v>
      </c>
    </row>
    <row r="46" spans="1:18" ht="61.5" customHeight="1">
      <c r="A46" s="208" t="s">
        <v>87</v>
      </c>
      <c r="B46" s="170"/>
      <c r="C46" s="171"/>
      <c r="D46" s="171"/>
      <c r="E46" s="172"/>
      <c r="F46" s="231" t="s">
        <v>88</v>
      </c>
      <c r="G46" s="231" t="s">
        <v>89</v>
      </c>
      <c r="H46" s="231" t="s">
        <v>90</v>
      </c>
      <c r="I46" s="231" t="s">
        <v>91</v>
      </c>
      <c r="J46" s="231" t="s">
        <v>92</v>
      </c>
      <c r="K46" s="231" t="s">
        <v>93</v>
      </c>
      <c r="L46" s="231" t="s">
        <v>94</v>
      </c>
      <c r="M46" s="231" t="s">
        <v>95</v>
      </c>
      <c r="N46" s="231" t="s">
        <v>96</v>
      </c>
      <c r="O46" s="231" t="s">
        <v>97</v>
      </c>
      <c r="P46" s="231" t="s">
        <v>98</v>
      </c>
      <c r="Q46" s="231" t="s">
        <v>99</v>
      </c>
      <c r="R46" s="208" t="s">
        <v>100</v>
      </c>
    </row>
    <row r="47" spans="1:18" ht="15.75">
      <c r="A47" s="18">
        <v>2012</v>
      </c>
      <c r="B47" s="597" t="s">
        <v>261</v>
      </c>
      <c r="C47" s="597"/>
      <c r="D47" s="597"/>
      <c r="E47" s="597"/>
      <c r="F47" s="276"/>
      <c r="G47" s="276"/>
      <c r="H47" s="276"/>
      <c r="I47" s="276"/>
      <c r="J47" s="276"/>
      <c r="K47" s="276"/>
      <c r="L47" s="276"/>
      <c r="M47" s="276"/>
      <c r="N47" s="276"/>
      <c r="O47" s="276"/>
      <c r="P47" s="276"/>
      <c r="Q47" s="276"/>
      <c r="R47" s="195">
        <f>SUM(F47:Q47)</f>
        <v>0</v>
      </c>
    </row>
    <row r="48" spans="1:18" ht="15.75">
      <c r="A48" s="18">
        <v>2013</v>
      </c>
      <c r="B48" s="597" t="s">
        <v>261</v>
      </c>
      <c r="C48" s="597"/>
      <c r="D48" s="597"/>
      <c r="E48" s="597"/>
      <c r="F48" s="276"/>
      <c r="G48" s="276"/>
      <c r="H48" s="276"/>
      <c r="I48" s="276"/>
      <c r="J48" s="276"/>
      <c r="K48" s="276"/>
      <c r="L48" s="276"/>
      <c r="M48" s="276"/>
      <c r="N48" s="276"/>
      <c r="O48" s="276"/>
      <c r="P48" s="276"/>
      <c r="Q48" s="276"/>
      <c r="R48" s="195">
        <f>SUM(F48:Q48)</f>
        <v>0</v>
      </c>
    </row>
    <row r="49" spans="1:18" ht="15.75">
      <c r="A49" s="618" t="s">
        <v>240</v>
      </c>
      <c r="B49" s="619"/>
      <c r="C49" s="619"/>
      <c r="D49" s="619"/>
      <c r="E49" s="619"/>
      <c r="F49" s="619"/>
      <c r="G49" s="619"/>
      <c r="H49" s="619"/>
      <c r="I49" s="619"/>
      <c r="J49" s="619"/>
      <c r="K49" s="619"/>
      <c r="L49" s="619"/>
      <c r="M49" s="619"/>
      <c r="N49" s="619"/>
      <c r="O49" s="619"/>
      <c r="P49" s="619"/>
      <c r="Q49" s="620"/>
      <c r="R49" s="195">
        <f>AVERAGE(R47:R48)</f>
        <v>0</v>
      </c>
    </row>
    <row r="50" spans="1:18" ht="15.75">
      <c r="A50" s="597" t="s">
        <v>262</v>
      </c>
      <c r="B50" s="597"/>
      <c r="C50" s="597"/>
      <c r="D50" s="597"/>
      <c r="E50" s="597"/>
      <c r="F50" s="597"/>
      <c r="G50" s="597"/>
      <c r="H50" s="597"/>
      <c r="I50" s="597"/>
      <c r="J50" s="597"/>
      <c r="K50" s="597"/>
      <c r="L50" s="597"/>
      <c r="M50" s="597"/>
      <c r="N50" s="597"/>
      <c r="O50" s="597"/>
      <c r="P50" s="597"/>
      <c r="Q50" s="597"/>
      <c r="R50" s="597"/>
    </row>
    <row r="51" spans="1:18" ht="15.75">
      <c r="A51" s="51"/>
      <c r="B51" s="617" t="s">
        <v>261</v>
      </c>
      <c r="C51" s="617"/>
      <c r="D51" s="617"/>
      <c r="E51" s="617"/>
      <c r="F51" s="276"/>
      <c r="G51" s="276"/>
      <c r="H51" s="276"/>
      <c r="I51" s="276"/>
      <c r="J51" s="276"/>
      <c r="K51" s="276"/>
      <c r="L51" s="276"/>
      <c r="M51" s="276"/>
      <c r="N51" s="276"/>
      <c r="O51" s="276"/>
      <c r="P51" s="276"/>
      <c r="Q51" s="276"/>
      <c r="R51" s="195">
        <f>SUM(F51:Q51)</f>
        <v>0</v>
      </c>
    </row>
    <row r="52" spans="1:18" ht="53.25" customHeight="1">
      <c r="A52" s="597" t="s">
        <v>107</v>
      </c>
      <c r="B52" s="597"/>
      <c r="C52" s="597"/>
      <c r="D52" s="513"/>
      <c r="E52" s="513"/>
      <c r="F52" s="513"/>
      <c r="G52" s="513"/>
      <c r="H52" s="513"/>
      <c r="I52" s="513"/>
      <c r="J52" s="513"/>
      <c r="K52" s="513"/>
      <c r="L52" s="513"/>
      <c r="M52" s="513"/>
      <c r="N52" s="513"/>
      <c r="O52" s="513"/>
      <c r="P52" s="513"/>
      <c r="Q52" s="513"/>
      <c r="R52" s="513"/>
    </row>
    <row r="53" spans="1:18" ht="15.75">
      <c r="A53" s="23"/>
      <c r="B53" s="23"/>
      <c r="C53" s="23"/>
      <c r="D53" s="3"/>
      <c r="E53" s="1"/>
      <c r="F53" s="1"/>
      <c r="G53" s="1"/>
      <c r="H53" s="1"/>
      <c r="I53" s="1"/>
      <c r="J53" s="1"/>
      <c r="K53" s="1"/>
      <c r="L53" s="1"/>
      <c r="M53" s="1"/>
      <c r="N53" s="1"/>
      <c r="O53" s="1"/>
      <c r="P53" s="1"/>
      <c r="Q53" s="1"/>
      <c r="R53" s="1"/>
    </row>
    <row r="54" spans="1:19" ht="15.75">
      <c r="A54" s="3" t="s">
        <v>101</v>
      </c>
      <c r="B54" s="23"/>
      <c r="C54" s="23"/>
      <c r="D54" s="3"/>
      <c r="E54" s="1"/>
      <c r="G54" s="1"/>
      <c r="H54" s="1"/>
      <c r="I54" s="1"/>
      <c r="J54" s="1"/>
      <c r="K54" s="1"/>
      <c r="L54" s="1"/>
      <c r="M54" s="1"/>
      <c r="N54" s="1"/>
      <c r="O54" s="1"/>
      <c r="P54" s="1"/>
      <c r="Q54" s="1"/>
      <c r="R54" s="1"/>
      <c r="S54" s="94" t="s">
        <v>360</v>
      </c>
    </row>
    <row r="55" spans="1:18" ht="63" customHeight="1">
      <c r="A55" s="208" t="s">
        <v>87</v>
      </c>
      <c r="B55" s="170"/>
      <c r="C55" s="171"/>
      <c r="D55" s="171"/>
      <c r="E55" s="172"/>
      <c r="F55" s="231" t="s">
        <v>88</v>
      </c>
      <c r="G55" s="231" t="s">
        <v>89</v>
      </c>
      <c r="H55" s="231" t="s">
        <v>90</v>
      </c>
      <c r="I55" s="231" t="s">
        <v>91</v>
      </c>
      <c r="J55" s="231" t="s">
        <v>92</v>
      </c>
      <c r="K55" s="231" t="s">
        <v>93</v>
      </c>
      <c r="L55" s="231" t="s">
        <v>94</v>
      </c>
      <c r="M55" s="231" t="s">
        <v>95</v>
      </c>
      <c r="N55" s="231" t="s">
        <v>96</v>
      </c>
      <c r="O55" s="231" t="s">
        <v>97</v>
      </c>
      <c r="P55" s="231" t="s">
        <v>98</v>
      </c>
      <c r="Q55" s="231" t="s">
        <v>99</v>
      </c>
      <c r="R55" s="208" t="s">
        <v>100</v>
      </c>
    </row>
    <row r="56" spans="1:18" ht="21" customHeight="1">
      <c r="A56" s="18">
        <v>2012</v>
      </c>
      <c r="B56" s="597" t="s">
        <v>102</v>
      </c>
      <c r="C56" s="597"/>
      <c r="D56" s="597"/>
      <c r="E56" s="597"/>
      <c r="F56" s="276"/>
      <c r="G56" s="276"/>
      <c r="H56" s="276"/>
      <c r="I56" s="276"/>
      <c r="J56" s="276"/>
      <c r="K56" s="276"/>
      <c r="L56" s="276"/>
      <c r="M56" s="276"/>
      <c r="N56" s="276"/>
      <c r="O56" s="276"/>
      <c r="P56" s="276"/>
      <c r="Q56" s="276"/>
      <c r="R56" s="195">
        <f>SUM(F56:Q56)</f>
        <v>0</v>
      </c>
    </row>
    <row r="57" spans="1:18" ht="21" customHeight="1">
      <c r="A57" s="18">
        <v>2013</v>
      </c>
      <c r="B57" s="597" t="s">
        <v>102</v>
      </c>
      <c r="C57" s="597"/>
      <c r="D57" s="597"/>
      <c r="E57" s="597"/>
      <c r="F57" s="276"/>
      <c r="G57" s="276"/>
      <c r="H57" s="276"/>
      <c r="I57" s="276"/>
      <c r="J57" s="276"/>
      <c r="K57" s="276"/>
      <c r="L57" s="276"/>
      <c r="M57" s="276"/>
      <c r="N57" s="276"/>
      <c r="O57" s="276"/>
      <c r="P57" s="276"/>
      <c r="Q57" s="276"/>
      <c r="R57" s="195">
        <f>SUM(F57:Q57)</f>
        <v>0</v>
      </c>
    </row>
    <row r="58" spans="1:18" ht="15.75">
      <c r="A58" s="618" t="s">
        <v>264</v>
      </c>
      <c r="B58" s="619"/>
      <c r="C58" s="619"/>
      <c r="D58" s="619"/>
      <c r="E58" s="619"/>
      <c r="F58" s="619"/>
      <c r="G58" s="619"/>
      <c r="H58" s="619"/>
      <c r="I58" s="619"/>
      <c r="J58" s="619"/>
      <c r="K58" s="619"/>
      <c r="L58" s="619"/>
      <c r="M58" s="619"/>
      <c r="N58" s="619"/>
      <c r="O58" s="619"/>
      <c r="P58" s="619"/>
      <c r="Q58" s="620"/>
      <c r="R58" s="195">
        <f>AVERAGE(R56:R57)</f>
        <v>0</v>
      </c>
    </row>
    <row r="59" spans="1:18" ht="15.75">
      <c r="A59" s="597" t="s">
        <v>262</v>
      </c>
      <c r="B59" s="597"/>
      <c r="C59" s="597"/>
      <c r="D59" s="597"/>
      <c r="E59" s="597"/>
      <c r="F59" s="597"/>
      <c r="G59" s="597"/>
      <c r="H59" s="597"/>
      <c r="I59" s="597"/>
      <c r="J59" s="597"/>
      <c r="K59" s="597"/>
      <c r="L59" s="597"/>
      <c r="M59" s="597"/>
      <c r="N59" s="597"/>
      <c r="O59" s="597"/>
      <c r="P59" s="597"/>
      <c r="Q59" s="597"/>
      <c r="R59" s="597"/>
    </row>
    <row r="60" spans="1:18" ht="21" customHeight="1">
      <c r="A60" s="51"/>
      <c r="B60" s="617" t="s">
        <v>265</v>
      </c>
      <c r="C60" s="617"/>
      <c r="D60" s="617"/>
      <c r="E60" s="617"/>
      <c r="F60" s="276"/>
      <c r="G60" s="276"/>
      <c r="H60" s="276"/>
      <c r="I60" s="276"/>
      <c r="J60" s="276"/>
      <c r="K60" s="276"/>
      <c r="L60" s="276"/>
      <c r="M60" s="276"/>
      <c r="N60" s="276"/>
      <c r="O60" s="276"/>
      <c r="P60" s="276"/>
      <c r="Q60" s="276"/>
      <c r="R60" s="195">
        <f>SUM(F60:Q60)</f>
        <v>0</v>
      </c>
    </row>
    <row r="61" spans="1:18" ht="45.75" customHeight="1">
      <c r="A61" s="597" t="s">
        <v>107</v>
      </c>
      <c r="B61" s="597"/>
      <c r="C61" s="597"/>
      <c r="D61" s="513"/>
      <c r="E61" s="513"/>
      <c r="F61" s="513"/>
      <c r="G61" s="513"/>
      <c r="H61" s="513"/>
      <c r="I61" s="513"/>
      <c r="J61" s="513"/>
      <c r="K61" s="513"/>
      <c r="L61" s="513"/>
      <c r="M61" s="513"/>
      <c r="N61" s="513"/>
      <c r="O61" s="513"/>
      <c r="P61" s="513"/>
      <c r="Q61" s="513"/>
      <c r="R61" s="513"/>
    </row>
    <row r="62" ht="15.75">
      <c r="A62" s="102"/>
    </row>
    <row r="63" ht="15.75">
      <c r="A63" s="102"/>
    </row>
    <row r="64" spans="1:19" ht="15.75">
      <c r="A64" s="3" t="s">
        <v>103</v>
      </c>
      <c r="S64" s="94" t="s">
        <v>359</v>
      </c>
    </row>
    <row r="65" spans="1:18" ht="61.5" customHeight="1">
      <c r="A65" s="208" t="s">
        <v>87</v>
      </c>
      <c r="B65" s="170"/>
      <c r="C65" s="171"/>
      <c r="D65" s="171"/>
      <c r="E65" s="172"/>
      <c r="F65" s="231" t="s">
        <v>88</v>
      </c>
      <c r="G65" s="231" t="s">
        <v>89</v>
      </c>
      <c r="H65" s="231" t="s">
        <v>90</v>
      </c>
      <c r="I65" s="231" t="s">
        <v>91</v>
      </c>
      <c r="J65" s="231" t="s">
        <v>92</v>
      </c>
      <c r="K65" s="231" t="s">
        <v>93</v>
      </c>
      <c r="L65" s="231" t="s">
        <v>94</v>
      </c>
      <c r="M65" s="231" t="s">
        <v>95</v>
      </c>
      <c r="N65" s="231" t="s">
        <v>96</v>
      </c>
      <c r="O65" s="231" t="s">
        <v>97</v>
      </c>
      <c r="P65" s="231" t="s">
        <v>98</v>
      </c>
      <c r="Q65" s="231" t="s">
        <v>99</v>
      </c>
      <c r="R65" s="208" t="s">
        <v>100</v>
      </c>
    </row>
    <row r="66" spans="1:18" ht="20.25" customHeight="1">
      <c r="A66" s="18">
        <v>2012</v>
      </c>
      <c r="B66" s="597" t="s">
        <v>104</v>
      </c>
      <c r="C66" s="597"/>
      <c r="D66" s="597"/>
      <c r="E66" s="597"/>
      <c r="F66" s="276"/>
      <c r="G66" s="276"/>
      <c r="H66" s="276"/>
      <c r="I66" s="276"/>
      <c r="J66" s="276"/>
      <c r="K66" s="276"/>
      <c r="L66" s="276"/>
      <c r="M66" s="276"/>
      <c r="N66" s="276"/>
      <c r="O66" s="276"/>
      <c r="P66" s="276"/>
      <c r="Q66" s="276"/>
      <c r="R66" s="195">
        <f>SUM(F66:Q66)</f>
        <v>0</v>
      </c>
    </row>
    <row r="67" spans="1:18" ht="20.25" customHeight="1">
      <c r="A67" s="18">
        <v>2013</v>
      </c>
      <c r="B67" s="597" t="s">
        <v>104</v>
      </c>
      <c r="C67" s="597"/>
      <c r="D67" s="597"/>
      <c r="E67" s="597"/>
      <c r="F67" s="276"/>
      <c r="G67" s="276"/>
      <c r="H67" s="276"/>
      <c r="I67" s="276"/>
      <c r="J67" s="276"/>
      <c r="K67" s="276"/>
      <c r="L67" s="276"/>
      <c r="M67" s="276"/>
      <c r="N67" s="276"/>
      <c r="O67" s="276"/>
      <c r="P67" s="276"/>
      <c r="Q67" s="276"/>
      <c r="R67" s="195">
        <f>SUM(F67:Q67)</f>
        <v>0</v>
      </c>
    </row>
    <row r="68" spans="1:18" ht="15.75">
      <c r="A68" s="618" t="s">
        <v>264</v>
      </c>
      <c r="B68" s="619"/>
      <c r="C68" s="619"/>
      <c r="D68" s="619"/>
      <c r="E68" s="619"/>
      <c r="F68" s="619"/>
      <c r="G68" s="619"/>
      <c r="H68" s="619"/>
      <c r="I68" s="619"/>
      <c r="J68" s="619"/>
      <c r="K68" s="619"/>
      <c r="L68" s="619"/>
      <c r="M68" s="619"/>
      <c r="N68" s="619"/>
      <c r="O68" s="619"/>
      <c r="P68" s="619"/>
      <c r="Q68" s="620"/>
      <c r="R68" s="195">
        <f>AVERAGE(R66:R67)</f>
        <v>0</v>
      </c>
    </row>
    <row r="69" spans="1:18" ht="15.75">
      <c r="A69" s="597" t="s">
        <v>262</v>
      </c>
      <c r="B69" s="597"/>
      <c r="C69" s="597"/>
      <c r="D69" s="597"/>
      <c r="E69" s="597"/>
      <c r="F69" s="597"/>
      <c r="G69" s="597"/>
      <c r="H69" s="597"/>
      <c r="I69" s="597"/>
      <c r="J69" s="597"/>
      <c r="K69" s="597"/>
      <c r="L69" s="597"/>
      <c r="M69" s="597"/>
      <c r="N69" s="597"/>
      <c r="O69" s="597"/>
      <c r="P69" s="597"/>
      <c r="Q69" s="597"/>
      <c r="R69" s="597"/>
    </row>
    <row r="70" spans="1:18" ht="20.25" customHeight="1">
      <c r="A70" s="51"/>
      <c r="B70" s="617" t="s">
        <v>266</v>
      </c>
      <c r="C70" s="617"/>
      <c r="D70" s="617"/>
      <c r="E70" s="617"/>
      <c r="F70" s="276"/>
      <c r="G70" s="276"/>
      <c r="H70" s="276"/>
      <c r="I70" s="276"/>
      <c r="J70" s="276"/>
      <c r="K70" s="276"/>
      <c r="L70" s="276"/>
      <c r="M70" s="276"/>
      <c r="N70" s="276"/>
      <c r="O70" s="276"/>
      <c r="P70" s="276"/>
      <c r="Q70" s="276"/>
      <c r="R70" s="195">
        <f>SUM(F70:Q70)</f>
        <v>0</v>
      </c>
    </row>
    <row r="71" spans="1:18" ht="49.5" customHeight="1">
      <c r="A71" s="597" t="s">
        <v>107</v>
      </c>
      <c r="B71" s="597"/>
      <c r="C71" s="597"/>
      <c r="D71" s="513"/>
      <c r="E71" s="513"/>
      <c r="F71" s="513"/>
      <c r="G71" s="513"/>
      <c r="H71" s="513"/>
      <c r="I71" s="513"/>
      <c r="J71" s="513"/>
      <c r="K71" s="513"/>
      <c r="L71" s="513"/>
      <c r="M71" s="513"/>
      <c r="N71" s="513"/>
      <c r="O71" s="513"/>
      <c r="P71" s="513"/>
      <c r="Q71" s="513"/>
      <c r="R71" s="513"/>
    </row>
    <row r="72" spans="4:18" ht="15.75">
      <c r="D72" s="22"/>
      <c r="E72" s="22"/>
      <c r="F72" s="22"/>
      <c r="G72" s="22"/>
      <c r="H72" s="22"/>
      <c r="I72" s="22"/>
      <c r="J72" s="22"/>
      <c r="K72" s="22"/>
      <c r="L72" s="22"/>
      <c r="M72" s="22"/>
      <c r="N72" s="22"/>
      <c r="O72" s="22"/>
      <c r="P72" s="22"/>
      <c r="Q72" s="22"/>
      <c r="R72" s="22"/>
    </row>
    <row r="73" spans="1:18" ht="15.75">
      <c r="A73" s="3" t="s">
        <v>105</v>
      </c>
      <c r="D73" s="22"/>
      <c r="E73" s="22"/>
      <c r="F73" s="22"/>
      <c r="G73" s="22"/>
      <c r="H73" s="22"/>
      <c r="I73" s="22"/>
      <c r="J73" s="22"/>
      <c r="K73" s="22"/>
      <c r="L73" s="22"/>
      <c r="M73" s="22"/>
      <c r="N73" s="22"/>
      <c r="O73" s="22"/>
      <c r="P73" s="22"/>
      <c r="Q73" s="22"/>
      <c r="R73" s="22"/>
    </row>
    <row r="74" spans="1:18" ht="55.5" customHeight="1">
      <c r="A74" s="208" t="s">
        <v>87</v>
      </c>
      <c r="B74" s="170"/>
      <c r="C74" s="171"/>
      <c r="D74" s="171"/>
      <c r="E74" s="172"/>
      <c r="F74" s="231" t="s">
        <v>88</v>
      </c>
      <c r="G74" s="231" t="s">
        <v>89</v>
      </c>
      <c r="H74" s="231" t="s">
        <v>90</v>
      </c>
      <c r="I74" s="231" t="s">
        <v>91</v>
      </c>
      <c r="J74" s="231" t="s">
        <v>92</v>
      </c>
      <c r="K74" s="231" t="s">
        <v>93</v>
      </c>
      <c r="L74" s="231" t="s">
        <v>94</v>
      </c>
      <c r="M74" s="231" t="s">
        <v>95</v>
      </c>
      <c r="N74" s="231" t="s">
        <v>96</v>
      </c>
      <c r="O74" s="231" t="s">
        <v>97</v>
      </c>
      <c r="P74" s="231" t="s">
        <v>98</v>
      </c>
      <c r="Q74" s="231" t="s">
        <v>99</v>
      </c>
      <c r="R74" s="208" t="s">
        <v>100</v>
      </c>
    </row>
    <row r="75" spans="1:18" ht="15.75">
      <c r="A75" s="18">
        <v>2012</v>
      </c>
      <c r="B75" s="597" t="s">
        <v>261</v>
      </c>
      <c r="C75" s="597"/>
      <c r="D75" s="597"/>
      <c r="E75" s="597"/>
      <c r="F75" s="276"/>
      <c r="G75" s="276"/>
      <c r="H75" s="276"/>
      <c r="I75" s="276"/>
      <c r="J75" s="276"/>
      <c r="K75" s="276"/>
      <c r="L75" s="276"/>
      <c r="M75" s="276"/>
      <c r="N75" s="276"/>
      <c r="O75" s="276"/>
      <c r="P75" s="276"/>
      <c r="Q75" s="276"/>
      <c r="R75" s="195">
        <f>SUM(F75:Q75)</f>
        <v>0</v>
      </c>
    </row>
    <row r="76" spans="1:18" ht="15.75">
      <c r="A76" s="18">
        <v>2013</v>
      </c>
      <c r="B76" s="597" t="s">
        <v>261</v>
      </c>
      <c r="C76" s="597"/>
      <c r="D76" s="597"/>
      <c r="E76" s="597"/>
      <c r="F76" s="276"/>
      <c r="G76" s="276"/>
      <c r="H76" s="276"/>
      <c r="I76" s="276"/>
      <c r="J76" s="276"/>
      <c r="K76" s="276"/>
      <c r="L76" s="276"/>
      <c r="M76" s="276"/>
      <c r="N76" s="276"/>
      <c r="O76" s="276"/>
      <c r="P76" s="276"/>
      <c r="Q76" s="276"/>
      <c r="R76" s="195">
        <f>SUM(F76:Q76)</f>
        <v>0</v>
      </c>
    </row>
    <row r="77" spans="1:18" ht="15.75">
      <c r="A77" s="618" t="s">
        <v>240</v>
      </c>
      <c r="B77" s="619"/>
      <c r="C77" s="619"/>
      <c r="D77" s="619"/>
      <c r="E77" s="619"/>
      <c r="F77" s="619"/>
      <c r="G77" s="619"/>
      <c r="H77" s="619"/>
      <c r="I77" s="619"/>
      <c r="J77" s="619"/>
      <c r="K77" s="619"/>
      <c r="L77" s="619"/>
      <c r="M77" s="619"/>
      <c r="N77" s="619"/>
      <c r="O77" s="619"/>
      <c r="P77" s="619"/>
      <c r="Q77" s="620"/>
      <c r="R77" s="195">
        <f>AVERAGE(R75:R76)</f>
        <v>0</v>
      </c>
    </row>
    <row r="78" spans="1:18" ht="15.75">
      <c r="A78" s="597" t="s">
        <v>262</v>
      </c>
      <c r="B78" s="597"/>
      <c r="C78" s="597"/>
      <c r="D78" s="597"/>
      <c r="E78" s="597"/>
      <c r="F78" s="597"/>
      <c r="G78" s="597"/>
      <c r="H78" s="597"/>
      <c r="I78" s="597"/>
      <c r="J78" s="597"/>
      <c r="K78" s="597"/>
      <c r="L78" s="597"/>
      <c r="M78" s="597"/>
      <c r="N78" s="597"/>
      <c r="O78" s="597"/>
      <c r="P78" s="597"/>
      <c r="Q78" s="597"/>
      <c r="R78" s="597"/>
    </row>
    <row r="79" spans="1:18" ht="15.75">
      <c r="A79" s="51"/>
      <c r="B79" s="617" t="s">
        <v>261</v>
      </c>
      <c r="C79" s="617"/>
      <c r="D79" s="617"/>
      <c r="E79" s="617"/>
      <c r="F79" s="276"/>
      <c r="G79" s="276"/>
      <c r="H79" s="276"/>
      <c r="I79" s="276"/>
      <c r="J79" s="276"/>
      <c r="K79" s="276"/>
      <c r="L79" s="276"/>
      <c r="M79" s="276"/>
      <c r="N79" s="276"/>
      <c r="O79" s="276"/>
      <c r="P79" s="276"/>
      <c r="Q79" s="276"/>
      <c r="R79" s="195">
        <f>SUM(F79:Q79)</f>
        <v>0</v>
      </c>
    </row>
    <row r="80" spans="1:18" ht="46.5" customHeight="1">
      <c r="A80" s="597" t="s">
        <v>107</v>
      </c>
      <c r="B80" s="597"/>
      <c r="C80" s="597"/>
      <c r="D80" s="513"/>
      <c r="E80" s="513"/>
      <c r="F80" s="513"/>
      <c r="G80" s="513"/>
      <c r="H80" s="513"/>
      <c r="I80" s="513"/>
      <c r="J80" s="513"/>
      <c r="K80" s="513"/>
      <c r="L80" s="513"/>
      <c r="M80" s="513"/>
      <c r="N80" s="513"/>
      <c r="O80" s="513"/>
      <c r="P80" s="513"/>
      <c r="Q80" s="513"/>
      <c r="R80" s="513"/>
    </row>
    <row r="92" spans="2:4" ht="63">
      <c r="B92" s="207" t="s">
        <v>362</v>
      </c>
      <c r="C92" s="257" t="s">
        <v>468</v>
      </c>
      <c r="D92" s="252" t="s">
        <v>470</v>
      </c>
    </row>
    <row r="93" spans="2:4" ht="15.75">
      <c r="B93" s="256" t="s">
        <v>175</v>
      </c>
      <c r="C93" s="258">
        <v>0.201</v>
      </c>
      <c r="D93" s="76" t="s">
        <v>469</v>
      </c>
    </row>
    <row r="94" spans="2:4" ht="15.75">
      <c r="B94" s="256" t="s">
        <v>363</v>
      </c>
      <c r="C94" s="258">
        <v>0.225</v>
      </c>
      <c r="D94" s="76" t="s">
        <v>469</v>
      </c>
    </row>
    <row r="95" spans="2:4" ht="15.75">
      <c r="B95" s="256" t="s">
        <v>364</v>
      </c>
      <c r="C95" s="258">
        <v>0.374</v>
      </c>
      <c r="D95" s="76" t="s">
        <v>471</v>
      </c>
    </row>
    <row r="96" spans="2:4" ht="15.75">
      <c r="B96" s="256" t="s">
        <v>365</v>
      </c>
      <c r="C96" s="258">
        <v>0.342</v>
      </c>
      <c r="D96" s="76" t="s">
        <v>471</v>
      </c>
    </row>
    <row r="97" spans="2:4" ht="15.75">
      <c r="B97" s="256" t="s">
        <v>174</v>
      </c>
      <c r="C97" s="258">
        <v>0.332</v>
      </c>
      <c r="D97" s="76" t="s">
        <v>471</v>
      </c>
    </row>
    <row r="98" spans="2:4" ht="15.75">
      <c r="B98" s="256" t="s">
        <v>176</v>
      </c>
      <c r="C98" s="258">
        <v>0.313</v>
      </c>
      <c r="D98" s="76" t="s">
        <v>471</v>
      </c>
    </row>
    <row r="99" spans="2:4" ht="15.75">
      <c r="B99" s="256" t="s">
        <v>161</v>
      </c>
      <c r="C99" s="258">
        <v>0.266</v>
      </c>
      <c r="D99" s="76" t="s">
        <v>469</v>
      </c>
    </row>
    <row r="100" spans="2:4" ht="15.75">
      <c r="B100" s="256" t="s">
        <v>366</v>
      </c>
      <c r="C100" s="258">
        <v>0.276</v>
      </c>
      <c r="D100" s="76" t="s">
        <v>469</v>
      </c>
    </row>
    <row r="101" spans="2:4" ht="15.75">
      <c r="B101" s="256" t="s">
        <v>367</v>
      </c>
      <c r="C101" s="258">
        <v>0.272</v>
      </c>
      <c r="D101" s="76" t="s">
        <v>469</v>
      </c>
    </row>
    <row r="102" spans="2:4" ht="15.75">
      <c r="B102" s="256" t="s">
        <v>368</v>
      </c>
      <c r="C102" s="258">
        <v>0.247</v>
      </c>
      <c r="D102" s="76" t="s">
        <v>469</v>
      </c>
    </row>
    <row r="103" spans="2:4" ht="15.75">
      <c r="B103" s="256" t="s">
        <v>369</v>
      </c>
      <c r="C103" s="258">
        <v>0.257</v>
      </c>
      <c r="D103" s="76" t="s">
        <v>469</v>
      </c>
    </row>
    <row r="104" spans="2:4" ht="15.75">
      <c r="B104" s="256" t="s">
        <v>473</v>
      </c>
      <c r="C104" s="258">
        <v>0.397</v>
      </c>
      <c r="D104" s="76" t="s">
        <v>134</v>
      </c>
    </row>
    <row r="105" spans="2:4" ht="15.75">
      <c r="B105" s="256" t="s">
        <v>474</v>
      </c>
      <c r="C105" s="258">
        <v>0.264</v>
      </c>
      <c r="D105" s="76" t="s">
        <v>134</v>
      </c>
    </row>
  </sheetData>
  <sheetProtection sheet="1" objects="1" scenarios="1"/>
  <mergeCells count="78">
    <mergeCell ref="A15:R15"/>
    <mergeCell ref="B17:R17"/>
    <mergeCell ref="B10:E10"/>
    <mergeCell ref="B11:E11"/>
    <mergeCell ref="B12:E12"/>
    <mergeCell ref="B13:E13"/>
    <mergeCell ref="D14:R14"/>
    <mergeCell ref="Q12:R12"/>
    <mergeCell ref="Q13:R13"/>
    <mergeCell ref="B3:E5"/>
    <mergeCell ref="B6:E6"/>
    <mergeCell ref="B7:E7"/>
    <mergeCell ref="B8:E8"/>
    <mergeCell ref="B9:E9"/>
    <mergeCell ref="D52:R52"/>
    <mergeCell ref="B56:E56"/>
    <mergeCell ref="Q4:R4"/>
    <mergeCell ref="Q5:R5"/>
    <mergeCell ref="Q6:R6"/>
    <mergeCell ref="Q7:R7"/>
    <mergeCell ref="Q8:R8"/>
    <mergeCell ref="Q9:R9"/>
    <mergeCell ref="Q10:R10"/>
    <mergeCell ref="Q11:R11"/>
    <mergeCell ref="B38:E38"/>
    <mergeCell ref="B39:E39"/>
    <mergeCell ref="A40:Q40"/>
    <mergeCell ref="A41:R41"/>
    <mergeCell ref="B42:E42"/>
    <mergeCell ref="B48:E48"/>
    <mergeCell ref="A68:Q68"/>
    <mergeCell ref="A69:R69"/>
    <mergeCell ref="B70:E70"/>
    <mergeCell ref="A43:C43"/>
    <mergeCell ref="D43:R43"/>
    <mergeCell ref="B47:E47"/>
    <mergeCell ref="A49:Q49"/>
    <mergeCell ref="A50:R50"/>
    <mergeCell ref="B51:E51"/>
    <mergeCell ref="A52:C52"/>
    <mergeCell ref="A59:R59"/>
    <mergeCell ref="B60:E60"/>
    <mergeCell ref="A61:C61"/>
    <mergeCell ref="D61:R61"/>
    <mergeCell ref="B75:E75"/>
    <mergeCell ref="B76:E76"/>
    <mergeCell ref="A71:C71"/>
    <mergeCell ref="D71:R71"/>
    <mergeCell ref="B66:E66"/>
    <mergeCell ref="B67:E67"/>
    <mergeCell ref="P18:P19"/>
    <mergeCell ref="Q18:Q19"/>
    <mergeCell ref="R18:R19"/>
    <mergeCell ref="A78:R78"/>
    <mergeCell ref="B79:E79"/>
    <mergeCell ref="A80:C80"/>
    <mergeCell ref="D80:R80"/>
    <mergeCell ref="A77:Q77"/>
    <mergeCell ref="B57:E57"/>
    <mergeCell ref="A58:Q58"/>
    <mergeCell ref="N18:N19"/>
    <mergeCell ref="O18:O19"/>
    <mergeCell ref="A18:A19"/>
    <mergeCell ref="B18:E18"/>
    <mergeCell ref="F18:F19"/>
    <mergeCell ref="G18:G19"/>
    <mergeCell ref="H18:H19"/>
    <mergeCell ref="I18:I19"/>
    <mergeCell ref="A1:N1"/>
    <mergeCell ref="A3:A5"/>
    <mergeCell ref="F3:I3"/>
    <mergeCell ref="B14:C14"/>
    <mergeCell ref="L3:R3"/>
    <mergeCell ref="A33:R33"/>
    <mergeCell ref="J18:J19"/>
    <mergeCell ref="K18:K19"/>
    <mergeCell ref="L18:L19"/>
    <mergeCell ref="M18:M19"/>
  </mergeCells>
  <conditionalFormatting sqref="D43:R43">
    <cfRule type="expression" priority="8" dxfId="26">
      <formula>AND($R$42&gt;0,LEN($D$43)&lt;10)</formula>
    </cfRule>
  </conditionalFormatting>
  <conditionalFormatting sqref="D52:R52">
    <cfRule type="expression" priority="7" dxfId="26">
      <formula>AND($R$51&gt;0,LEN($D$52)&lt;10)</formula>
    </cfRule>
  </conditionalFormatting>
  <conditionalFormatting sqref="D61:R61">
    <cfRule type="expression" priority="6" dxfId="26">
      <formula>AND($R$60&gt;0,LEN($D$61)&lt;10)</formula>
    </cfRule>
  </conditionalFormatting>
  <conditionalFormatting sqref="D71:R71">
    <cfRule type="expression" priority="5" dxfId="26">
      <formula>AND($R$70&gt;0,LEN($D$71)&lt;10)</formula>
    </cfRule>
  </conditionalFormatting>
  <conditionalFormatting sqref="A2:R16 A36:R71">
    <cfRule type="expression" priority="4" dxfId="59">
      <formula>$T$1=1</formula>
    </cfRule>
  </conditionalFormatting>
  <conditionalFormatting sqref="D80:R80">
    <cfRule type="expression" priority="3" dxfId="26">
      <formula>AND($R$79&gt;0,LEN($D$80)&lt;10)</formula>
    </cfRule>
  </conditionalFormatting>
  <conditionalFormatting sqref="A2:R80">
    <cfRule type="expression" priority="2" dxfId="0">
      <formula>$T$2=0</formula>
    </cfRule>
  </conditionalFormatting>
  <dataValidations count="6">
    <dataValidation allowBlank="1" showInputMessage="1" showErrorMessage="1" promptTitle="Paskaidrojums" prompt="Obligāta prasība ir pievienot eksperta izmantotās metodes aprakstu – kā eksperts iegūst aprēķinātos datus" sqref="D43:R43 D71:R71 D52:R52 D61:R61 D80:R80"/>
    <dataValidation type="whole" allowBlank="1" showErrorMessage="1" errorTitle="KĻŪDA" error="Tikai veseli skaitļi robežās no 0 līdz 10000000" sqref="F38:Q39 F42:Q42 F47:Q48 F51:Q51 F56:Q57 F60:Q60 F66:Q67 F70:Q70 F75:Q76 F79:Q79 F20:Q32">
      <formula1>0</formula1>
      <formula2>10000000</formula2>
    </dataValidation>
    <dataValidation type="whole" allowBlank="1" showErrorMessage="1" errorTitle="KĻŪDA" error="Tikai veseli skaitļi robežās no 2005 līdz 2015" sqref="A20:A32">
      <formula1>2005</formula1>
      <formula2>2015</formula2>
    </dataValidation>
    <dataValidation errorStyle="warning" type="list" allowBlank="1" showErrorMessage="1" errorTitle="KĻŪDA" error="Izvēlieties no saraksta pretējā gadījumā neparādīsies CO2 vērtība" sqref="B20:B32">
      <formula1>$B$93:$B$110</formula1>
    </dataValidation>
    <dataValidation errorStyle="warning" type="list" allowBlank="1" showErrorMessage="1" errorTitle="PASKAIDROJUMS" error="Ievadot citus datus ir jāsniedz paskaidrojums" sqref="P6:P12">
      <formula1>"0.201,0.225,0.374,0.342,0.332,0.313,0.266,0.276,0.272,0.247,0.257,0.397,0.264"</formula1>
    </dataValidation>
    <dataValidation allowBlank="1" showInputMessage="1" showErrorMessage="1" promptTitle="UZMANĪBU" prompt="Ir jāsakrīt ar 1 izklājlapā ievadīto informāciju G37 laukā" sqref="N13"/>
  </dataValidations>
  <printOptions horizontalCentered="1"/>
  <pageMargins left="0.5905511811023623" right="0.5905511811023623" top="0.7874015748031497" bottom="0.7874015748031497" header="0.3937007874015748" footer="0.3937007874015748"/>
  <pageSetup horizontalDpi="600" verticalDpi="600" orientation="landscape" paperSize="9" scale="71" r:id="rId1"/>
  <headerFooter>
    <evenFooter>&amp;C&amp;"Times New Roman,Regular"&amp;12 14</evenFooter>
    <firstFooter>&amp;C&amp;"Times New Roman,Regular"&amp;12 13</firstFooter>
  </headerFooter>
  <rowBreaks count="3" manualBreakCount="3">
    <brk id="16" max="17" man="1"/>
    <brk id="34" max="17" man="1"/>
    <brk id="53" max="17" man="1"/>
  </rowBreaks>
</worksheet>
</file>

<file path=xl/worksheets/sheet9.xml><?xml version="1.0" encoding="utf-8"?>
<worksheet xmlns="http://schemas.openxmlformats.org/spreadsheetml/2006/main" xmlns:r="http://schemas.openxmlformats.org/officeDocument/2006/relationships">
  <sheetPr>
    <tabColor theme="6" tint="-0.24997000396251678"/>
  </sheetPr>
  <dimension ref="A1:AA56"/>
  <sheetViews>
    <sheetView view="pageBreakPreview" zoomScaleNormal="90" zoomScaleSheetLayoutView="100" zoomScalePageLayoutView="0" workbookViewId="0" topLeftCell="A31">
      <selection activeCell="C6" sqref="C6:C26"/>
    </sheetView>
  </sheetViews>
  <sheetFormatPr defaultColWidth="9.140625" defaultRowHeight="15"/>
  <cols>
    <col min="1" max="1" width="6.00390625" style="24" customWidth="1"/>
    <col min="2" max="2" width="32.00390625" style="24" customWidth="1"/>
    <col min="3" max="3" width="11.57421875" style="24" customWidth="1"/>
    <col min="4" max="4" width="7.8515625" style="24" customWidth="1"/>
    <col min="5" max="5" width="11.57421875" style="24" customWidth="1"/>
    <col min="6" max="6" width="7.8515625" style="24" customWidth="1"/>
    <col min="7" max="7" width="11.57421875" style="24" customWidth="1"/>
    <col min="8" max="8" width="7.8515625" style="24" customWidth="1"/>
    <col min="9" max="9" width="11.57421875" style="24" customWidth="1"/>
    <col min="10" max="10" width="7.8515625" style="24" customWidth="1"/>
    <col min="11" max="11" width="11.57421875" style="24" customWidth="1"/>
    <col min="12" max="12" width="7.8515625" style="24" customWidth="1"/>
    <col min="13" max="13" width="11.57421875" style="24" customWidth="1"/>
    <col min="14" max="14" width="7.8515625" style="24" customWidth="1"/>
    <col min="15" max="15" width="11.57421875" style="24" customWidth="1"/>
    <col min="16" max="16" width="7.8515625" style="24" customWidth="1"/>
    <col min="17" max="17" width="11.57421875" style="24" customWidth="1"/>
    <col min="18" max="18" width="7.8515625" style="24" customWidth="1"/>
    <col min="19" max="16384" width="9.140625" style="24" customWidth="1"/>
  </cols>
  <sheetData>
    <row r="1" spans="1:20" ht="15.75" customHeight="1">
      <c r="A1" s="541" t="s">
        <v>267</v>
      </c>
      <c r="B1" s="541"/>
      <c r="C1" s="541"/>
      <c r="D1" s="541"/>
      <c r="E1" s="541"/>
      <c r="F1" s="541"/>
      <c r="G1" s="541"/>
      <c r="H1" s="541"/>
      <c r="I1" s="541"/>
      <c r="J1" s="541"/>
      <c r="K1" s="541"/>
      <c r="L1" s="541"/>
      <c r="M1" s="541"/>
      <c r="N1" s="541"/>
      <c r="O1" s="541"/>
      <c r="P1" s="541"/>
      <c r="Q1" s="541"/>
      <c r="R1" s="541"/>
      <c r="T1" s="120"/>
    </row>
    <row r="2" spans="1:20" ht="15.75" customHeight="1">
      <c r="A2" s="150" t="s">
        <v>424</v>
      </c>
      <c r="B2" s="636" t="s">
        <v>425</v>
      </c>
      <c r="C2" s="636"/>
      <c r="D2" s="636"/>
      <c r="E2" s="636"/>
      <c r="F2" s="636"/>
      <c r="G2" s="636"/>
      <c r="H2" s="636"/>
      <c r="I2" s="636"/>
      <c r="J2" s="636"/>
      <c r="K2" s="636"/>
      <c r="L2" s="636"/>
      <c r="M2" s="636"/>
      <c r="N2" s="636"/>
      <c r="O2" s="636"/>
      <c r="P2" s="636"/>
      <c r="Q2" s="636"/>
      <c r="R2" s="636"/>
      <c r="T2" s="117">
        <f>SATURS!$C$5</f>
        <v>1</v>
      </c>
    </row>
    <row r="3" spans="1:18" s="23" customFormat="1" ht="30" customHeight="1">
      <c r="A3" s="434" t="s">
        <v>48</v>
      </c>
      <c r="B3" s="434" t="s">
        <v>268</v>
      </c>
      <c r="C3" s="434" t="s">
        <v>269</v>
      </c>
      <c r="D3" s="434"/>
      <c r="E3" s="434"/>
      <c r="F3" s="434"/>
      <c r="G3" s="434"/>
      <c r="H3" s="434"/>
      <c r="I3" s="434"/>
      <c r="J3" s="434"/>
      <c r="K3" s="434"/>
      <c r="L3" s="434"/>
      <c r="M3" s="434"/>
      <c r="N3" s="434"/>
      <c r="O3" s="434"/>
      <c r="P3" s="434"/>
      <c r="Q3" s="434" t="s">
        <v>270</v>
      </c>
      <c r="R3" s="434"/>
    </row>
    <row r="4" spans="1:18" s="101" customFormat="1" ht="75" customHeight="1">
      <c r="A4" s="434"/>
      <c r="B4" s="434"/>
      <c r="C4" s="434" t="s">
        <v>243</v>
      </c>
      <c r="D4" s="434"/>
      <c r="E4" s="434" t="s">
        <v>245</v>
      </c>
      <c r="F4" s="434"/>
      <c r="G4" s="434" t="s">
        <v>244</v>
      </c>
      <c r="H4" s="434"/>
      <c r="I4" s="434" t="s">
        <v>246</v>
      </c>
      <c r="J4" s="434"/>
      <c r="K4" s="434" t="s">
        <v>247</v>
      </c>
      <c r="L4" s="434"/>
      <c r="M4" s="434" t="s">
        <v>248</v>
      </c>
      <c r="N4" s="434"/>
      <c r="O4" s="434" t="s">
        <v>271</v>
      </c>
      <c r="P4" s="434"/>
      <c r="Q4" s="434"/>
      <c r="R4" s="434"/>
    </row>
    <row r="5" spans="1:18" s="23" customFormat="1" ht="60.75" customHeight="1">
      <c r="A5" s="434"/>
      <c r="B5" s="438"/>
      <c r="C5" s="208" t="s">
        <v>427</v>
      </c>
      <c r="D5" s="208" t="s">
        <v>361</v>
      </c>
      <c r="E5" s="208" t="s">
        <v>427</v>
      </c>
      <c r="F5" s="208" t="s">
        <v>361</v>
      </c>
      <c r="G5" s="208" t="s">
        <v>427</v>
      </c>
      <c r="H5" s="208" t="s">
        <v>361</v>
      </c>
      <c r="I5" s="208" t="s">
        <v>427</v>
      </c>
      <c r="J5" s="208" t="s">
        <v>361</v>
      </c>
      <c r="K5" s="208" t="s">
        <v>427</v>
      </c>
      <c r="L5" s="208" t="s">
        <v>361</v>
      </c>
      <c r="M5" s="208" t="s">
        <v>427</v>
      </c>
      <c r="N5" s="208" t="s">
        <v>361</v>
      </c>
      <c r="O5" s="208" t="s">
        <v>427</v>
      </c>
      <c r="P5" s="208" t="s">
        <v>361</v>
      </c>
      <c r="Q5" s="208" t="s">
        <v>273</v>
      </c>
      <c r="R5" s="208" t="s">
        <v>361</v>
      </c>
    </row>
    <row r="6" spans="1:27" s="23" customFormat="1" ht="15.75">
      <c r="A6" s="322"/>
      <c r="B6" s="323"/>
      <c r="C6" s="324"/>
      <c r="D6" s="286"/>
      <c r="E6" s="324"/>
      <c r="F6" s="286"/>
      <c r="G6" s="324"/>
      <c r="H6" s="286"/>
      <c r="I6" s="324"/>
      <c r="J6" s="286"/>
      <c r="K6" s="324"/>
      <c r="L6" s="286"/>
      <c r="M6" s="324"/>
      <c r="N6" s="286"/>
      <c r="O6" s="324"/>
      <c r="P6" s="286"/>
      <c r="Q6" s="324"/>
      <c r="R6" s="286"/>
      <c r="T6" s="202">
        <f>C6*D6</f>
        <v>0</v>
      </c>
      <c r="U6" s="202">
        <f>E6*F6</f>
        <v>0</v>
      </c>
      <c r="V6" s="202">
        <f>G6*H6</f>
        <v>0</v>
      </c>
      <c r="W6" s="202">
        <f>I6*J6</f>
        <v>0</v>
      </c>
      <c r="X6" s="202">
        <f>K6*L6</f>
        <v>0</v>
      </c>
      <c r="Y6" s="202">
        <f>M6*N6</f>
        <v>0</v>
      </c>
      <c r="Z6" s="202">
        <f>O6*P6</f>
        <v>0</v>
      </c>
      <c r="AA6" s="202">
        <f>Q6*R6</f>
        <v>0</v>
      </c>
    </row>
    <row r="7" spans="1:27" ht="15.75">
      <c r="A7" s="322"/>
      <c r="B7" s="325"/>
      <c r="C7" s="278"/>
      <c r="D7" s="286"/>
      <c r="E7" s="278"/>
      <c r="F7" s="318"/>
      <c r="G7" s="278"/>
      <c r="H7" s="318"/>
      <c r="I7" s="278"/>
      <c r="J7" s="318"/>
      <c r="K7" s="278"/>
      <c r="L7" s="318"/>
      <c r="M7" s="278"/>
      <c r="N7" s="318"/>
      <c r="O7" s="278"/>
      <c r="P7" s="318"/>
      <c r="Q7" s="278"/>
      <c r="R7" s="318"/>
      <c r="T7" s="202">
        <f>C7*D7</f>
        <v>0</v>
      </c>
      <c r="U7" s="202">
        <f>E7*F7</f>
        <v>0</v>
      </c>
      <c r="V7" s="202">
        <f>G7*H7</f>
        <v>0</v>
      </c>
      <c r="W7" s="202">
        <f>I7*J7</f>
        <v>0</v>
      </c>
      <c r="X7" s="202">
        <f>K7*L7</f>
        <v>0</v>
      </c>
      <c r="Y7" s="202">
        <f>M7*N7</f>
        <v>0</v>
      </c>
      <c r="Z7" s="202">
        <f>O7*P7</f>
        <v>0</v>
      </c>
      <c r="AA7" s="202">
        <f>Q7*R7</f>
        <v>0</v>
      </c>
    </row>
    <row r="8" spans="1:27" s="22" customFormat="1" ht="15.75">
      <c r="A8" s="322"/>
      <c r="B8" s="325"/>
      <c r="C8" s="326"/>
      <c r="D8" s="286"/>
      <c r="E8" s="326"/>
      <c r="F8" s="327"/>
      <c r="G8" s="326"/>
      <c r="H8" s="327"/>
      <c r="I8" s="326"/>
      <c r="J8" s="327"/>
      <c r="K8" s="326"/>
      <c r="L8" s="327"/>
      <c r="M8" s="326"/>
      <c r="N8" s="327"/>
      <c r="O8" s="326"/>
      <c r="P8" s="327"/>
      <c r="Q8" s="326"/>
      <c r="R8" s="327"/>
      <c r="T8" s="202">
        <f>C8*D8</f>
        <v>0</v>
      </c>
      <c r="U8" s="202">
        <f>E8*F8</f>
        <v>0</v>
      </c>
      <c r="V8" s="202">
        <f>G8*H8</f>
        <v>0</v>
      </c>
      <c r="W8" s="202">
        <f>I8*J8</f>
        <v>0</v>
      </c>
      <c r="X8" s="202">
        <f>K8*L8</f>
        <v>0</v>
      </c>
      <c r="Y8" s="202">
        <f>M8*N8</f>
        <v>0</v>
      </c>
      <c r="Z8" s="202">
        <f>O8*P8</f>
        <v>0</v>
      </c>
      <c r="AA8" s="202">
        <f>Q8*R8</f>
        <v>0</v>
      </c>
    </row>
    <row r="9" spans="1:27" s="22" customFormat="1" ht="15.75">
      <c r="A9" s="322"/>
      <c r="B9" s="325"/>
      <c r="C9" s="328"/>
      <c r="D9" s="329"/>
      <c r="E9" s="328"/>
      <c r="F9" s="330"/>
      <c r="G9" s="328"/>
      <c r="H9" s="330"/>
      <c r="I9" s="328"/>
      <c r="J9" s="330"/>
      <c r="K9" s="328"/>
      <c r="L9" s="330"/>
      <c r="M9" s="328"/>
      <c r="N9" s="330"/>
      <c r="O9" s="328"/>
      <c r="P9" s="330"/>
      <c r="Q9" s="328"/>
      <c r="R9" s="330"/>
      <c r="T9" s="202">
        <f>C9*D9</f>
        <v>0</v>
      </c>
      <c r="U9" s="202">
        <f>E9*F9</f>
        <v>0</v>
      </c>
      <c r="V9" s="202">
        <f>G9*H9</f>
        <v>0</v>
      </c>
      <c r="W9" s="202">
        <f>I9*J9</f>
        <v>0</v>
      </c>
      <c r="X9" s="202">
        <f>K9*L9</f>
        <v>0</v>
      </c>
      <c r="Y9" s="202">
        <f>M9*N9</f>
        <v>0</v>
      </c>
      <c r="Z9" s="202">
        <f>O9*P9</f>
        <v>0</v>
      </c>
      <c r="AA9" s="202">
        <f>Q9*R9</f>
        <v>0</v>
      </c>
    </row>
    <row r="10" spans="1:27" s="22" customFormat="1" ht="15.75">
      <c r="A10" s="322"/>
      <c r="B10" s="323"/>
      <c r="C10" s="331"/>
      <c r="D10" s="286"/>
      <c r="E10" s="331"/>
      <c r="F10" s="327"/>
      <c r="G10" s="331"/>
      <c r="H10" s="327"/>
      <c r="I10" s="331"/>
      <c r="J10" s="327"/>
      <c r="K10" s="331"/>
      <c r="L10" s="327"/>
      <c r="M10" s="331"/>
      <c r="N10" s="327"/>
      <c r="O10" s="331"/>
      <c r="P10" s="327"/>
      <c r="Q10" s="331"/>
      <c r="R10" s="327"/>
      <c r="T10" s="202">
        <f>C10*D10</f>
        <v>0</v>
      </c>
      <c r="U10" s="202">
        <f>E10*F10</f>
        <v>0</v>
      </c>
      <c r="V10" s="202">
        <f>G10*H10</f>
        <v>0</v>
      </c>
      <c r="W10" s="202">
        <f>I10*J10</f>
        <v>0</v>
      </c>
      <c r="X10" s="202">
        <f>K10*L10</f>
        <v>0</v>
      </c>
      <c r="Y10" s="202">
        <f>M10*N10</f>
        <v>0</v>
      </c>
      <c r="Z10" s="202">
        <f>O10*P10</f>
        <v>0</v>
      </c>
      <c r="AA10" s="202">
        <f>Q10*R10</f>
        <v>0</v>
      </c>
    </row>
    <row r="11" spans="1:27" s="22" customFormat="1" ht="15.75">
      <c r="A11" s="322"/>
      <c r="B11" s="323"/>
      <c r="C11" s="331"/>
      <c r="D11" s="286"/>
      <c r="E11" s="331"/>
      <c r="F11" s="327"/>
      <c r="G11" s="331"/>
      <c r="H11" s="327"/>
      <c r="I11" s="331"/>
      <c r="J11" s="327"/>
      <c r="K11" s="331"/>
      <c r="L11" s="327"/>
      <c r="M11" s="331"/>
      <c r="N11" s="327"/>
      <c r="O11" s="331"/>
      <c r="P11" s="327"/>
      <c r="Q11" s="331"/>
      <c r="R11" s="327"/>
      <c r="T11" s="202">
        <f aca="true" t="shared" si="0" ref="T11:T17">C11*D11</f>
        <v>0</v>
      </c>
      <c r="U11" s="202">
        <f aca="true" t="shared" si="1" ref="U11:U17">E11*F11</f>
        <v>0</v>
      </c>
      <c r="V11" s="202">
        <f aca="true" t="shared" si="2" ref="V11:V17">G11*H11</f>
        <v>0</v>
      </c>
      <c r="W11" s="202">
        <f aca="true" t="shared" si="3" ref="W11:W17">I11*J11</f>
        <v>0</v>
      </c>
      <c r="X11" s="202">
        <f aca="true" t="shared" si="4" ref="X11:X17">K11*L11</f>
        <v>0</v>
      </c>
      <c r="Y11" s="202">
        <f aca="true" t="shared" si="5" ref="Y11:Y17">M11*N11</f>
        <v>0</v>
      </c>
      <c r="Z11" s="202">
        <f aca="true" t="shared" si="6" ref="Z11:Z17">O11*P11</f>
        <v>0</v>
      </c>
      <c r="AA11" s="202">
        <f aca="true" t="shared" si="7" ref="AA11:AA17">Q11*R11</f>
        <v>0</v>
      </c>
    </row>
    <row r="12" spans="1:27" s="22" customFormat="1" ht="15.75">
      <c r="A12" s="322"/>
      <c r="B12" s="323"/>
      <c r="C12" s="331"/>
      <c r="D12" s="286"/>
      <c r="E12" s="331"/>
      <c r="F12" s="327"/>
      <c r="G12" s="331"/>
      <c r="H12" s="327"/>
      <c r="I12" s="331"/>
      <c r="J12" s="327"/>
      <c r="K12" s="331"/>
      <c r="L12" s="327"/>
      <c r="M12" s="331"/>
      <c r="N12" s="327"/>
      <c r="O12" s="331"/>
      <c r="P12" s="327"/>
      <c r="Q12" s="331"/>
      <c r="R12" s="327"/>
      <c r="T12" s="202">
        <f t="shared" si="0"/>
        <v>0</v>
      </c>
      <c r="U12" s="202">
        <f t="shared" si="1"/>
        <v>0</v>
      </c>
      <c r="V12" s="202">
        <f t="shared" si="2"/>
        <v>0</v>
      </c>
      <c r="W12" s="202">
        <f t="shared" si="3"/>
        <v>0</v>
      </c>
      <c r="X12" s="202">
        <f t="shared" si="4"/>
        <v>0</v>
      </c>
      <c r="Y12" s="202">
        <f t="shared" si="5"/>
        <v>0</v>
      </c>
      <c r="Z12" s="202">
        <f t="shared" si="6"/>
        <v>0</v>
      </c>
      <c r="AA12" s="202">
        <f t="shared" si="7"/>
        <v>0</v>
      </c>
    </row>
    <row r="13" spans="1:27" s="22" customFormat="1" ht="15.75">
      <c r="A13" s="322"/>
      <c r="B13" s="323"/>
      <c r="C13" s="331"/>
      <c r="D13" s="286"/>
      <c r="E13" s="331"/>
      <c r="F13" s="327"/>
      <c r="G13" s="331"/>
      <c r="H13" s="327"/>
      <c r="I13" s="331"/>
      <c r="J13" s="327"/>
      <c r="K13" s="331"/>
      <c r="L13" s="327"/>
      <c r="M13" s="331"/>
      <c r="N13" s="327"/>
      <c r="O13" s="331"/>
      <c r="P13" s="327"/>
      <c r="Q13" s="331"/>
      <c r="R13" s="327"/>
      <c r="T13" s="202">
        <f t="shared" si="0"/>
        <v>0</v>
      </c>
      <c r="U13" s="202">
        <f t="shared" si="1"/>
        <v>0</v>
      </c>
      <c r="V13" s="202">
        <f t="shared" si="2"/>
        <v>0</v>
      </c>
      <c r="W13" s="202">
        <f t="shared" si="3"/>
        <v>0</v>
      </c>
      <c r="X13" s="202">
        <f t="shared" si="4"/>
        <v>0</v>
      </c>
      <c r="Y13" s="202">
        <f t="shared" si="5"/>
        <v>0</v>
      </c>
      <c r="Z13" s="202">
        <f t="shared" si="6"/>
        <v>0</v>
      </c>
      <c r="AA13" s="202">
        <f t="shared" si="7"/>
        <v>0</v>
      </c>
    </row>
    <row r="14" spans="1:27" s="22" customFormat="1" ht="15.75">
      <c r="A14" s="322"/>
      <c r="B14" s="323"/>
      <c r="C14" s="331"/>
      <c r="D14" s="286"/>
      <c r="E14" s="331"/>
      <c r="F14" s="327"/>
      <c r="G14" s="331"/>
      <c r="H14" s="327"/>
      <c r="I14" s="331"/>
      <c r="J14" s="327"/>
      <c r="K14" s="331"/>
      <c r="L14" s="327"/>
      <c r="M14" s="331"/>
      <c r="N14" s="327"/>
      <c r="O14" s="331"/>
      <c r="P14" s="327"/>
      <c r="Q14" s="331"/>
      <c r="R14" s="327"/>
      <c r="T14" s="202">
        <f t="shared" si="0"/>
        <v>0</v>
      </c>
      <c r="U14" s="202">
        <f t="shared" si="1"/>
        <v>0</v>
      </c>
      <c r="V14" s="202">
        <f t="shared" si="2"/>
        <v>0</v>
      </c>
      <c r="W14" s="202">
        <f t="shared" si="3"/>
        <v>0</v>
      </c>
      <c r="X14" s="202">
        <f t="shared" si="4"/>
        <v>0</v>
      </c>
      <c r="Y14" s="202">
        <f t="shared" si="5"/>
        <v>0</v>
      </c>
      <c r="Z14" s="202">
        <f t="shared" si="6"/>
        <v>0</v>
      </c>
      <c r="AA14" s="202">
        <f t="shared" si="7"/>
        <v>0</v>
      </c>
    </row>
    <row r="15" spans="1:27" s="22" customFormat="1" ht="15.75">
      <c r="A15" s="322"/>
      <c r="B15" s="323"/>
      <c r="C15" s="331"/>
      <c r="D15" s="286"/>
      <c r="E15" s="331"/>
      <c r="F15" s="327"/>
      <c r="G15" s="331"/>
      <c r="H15" s="327"/>
      <c r="I15" s="331"/>
      <c r="J15" s="327"/>
      <c r="K15" s="331"/>
      <c r="L15" s="327"/>
      <c r="M15" s="331"/>
      <c r="N15" s="327"/>
      <c r="O15" s="331"/>
      <c r="P15" s="327"/>
      <c r="Q15" s="331"/>
      <c r="R15" s="327"/>
      <c r="T15" s="202">
        <f t="shared" si="0"/>
        <v>0</v>
      </c>
      <c r="U15" s="202">
        <f t="shared" si="1"/>
        <v>0</v>
      </c>
      <c r="V15" s="202">
        <f t="shared" si="2"/>
        <v>0</v>
      </c>
      <c r="W15" s="202">
        <f t="shared" si="3"/>
        <v>0</v>
      </c>
      <c r="X15" s="202">
        <f t="shared" si="4"/>
        <v>0</v>
      </c>
      <c r="Y15" s="202">
        <f t="shared" si="5"/>
        <v>0</v>
      </c>
      <c r="Z15" s="202">
        <f t="shared" si="6"/>
        <v>0</v>
      </c>
      <c r="AA15" s="202">
        <f t="shared" si="7"/>
        <v>0</v>
      </c>
    </row>
    <row r="16" spans="1:27" s="22" customFormat="1" ht="15.75">
      <c r="A16" s="322"/>
      <c r="B16" s="323"/>
      <c r="C16" s="331"/>
      <c r="D16" s="286"/>
      <c r="E16" s="331"/>
      <c r="F16" s="327"/>
      <c r="G16" s="331"/>
      <c r="H16" s="327"/>
      <c r="I16" s="331"/>
      <c r="J16" s="327"/>
      <c r="K16" s="331"/>
      <c r="L16" s="327"/>
      <c r="M16" s="331"/>
      <c r="N16" s="327"/>
      <c r="O16" s="331"/>
      <c r="P16" s="327"/>
      <c r="Q16" s="331"/>
      <c r="R16" s="327"/>
      <c r="T16" s="202">
        <f t="shared" si="0"/>
        <v>0</v>
      </c>
      <c r="U16" s="202">
        <f t="shared" si="1"/>
        <v>0</v>
      </c>
      <c r="V16" s="202">
        <f t="shared" si="2"/>
        <v>0</v>
      </c>
      <c r="W16" s="202">
        <f t="shared" si="3"/>
        <v>0</v>
      </c>
      <c r="X16" s="202">
        <f t="shared" si="4"/>
        <v>0</v>
      </c>
      <c r="Y16" s="202">
        <f t="shared" si="5"/>
        <v>0</v>
      </c>
      <c r="Z16" s="202">
        <f t="shared" si="6"/>
        <v>0</v>
      </c>
      <c r="AA16" s="202">
        <f t="shared" si="7"/>
        <v>0</v>
      </c>
    </row>
    <row r="17" spans="1:27" s="22" customFormat="1" ht="15.75">
      <c r="A17" s="322"/>
      <c r="B17" s="323"/>
      <c r="C17" s="331"/>
      <c r="D17" s="286"/>
      <c r="E17" s="331"/>
      <c r="F17" s="327"/>
      <c r="G17" s="331"/>
      <c r="H17" s="327"/>
      <c r="I17" s="331"/>
      <c r="J17" s="327"/>
      <c r="K17" s="331"/>
      <c r="L17" s="327"/>
      <c r="M17" s="331"/>
      <c r="N17" s="327"/>
      <c r="O17" s="331"/>
      <c r="P17" s="327"/>
      <c r="Q17" s="331"/>
      <c r="R17" s="327"/>
      <c r="T17" s="202">
        <f t="shared" si="0"/>
        <v>0</v>
      </c>
      <c r="U17" s="202">
        <f t="shared" si="1"/>
        <v>0</v>
      </c>
      <c r="V17" s="202">
        <f t="shared" si="2"/>
        <v>0</v>
      </c>
      <c r="W17" s="202">
        <f t="shared" si="3"/>
        <v>0</v>
      </c>
      <c r="X17" s="202">
        <f t="shared" si="4"/>
        <v>0</v>
      </c>
      <c r="Y17" s="202">
        <f t="shared" si="5"/>
        <v>0</v>
      </c>
      <c r="Z17" s="202">
        <f t="shared" si="6"/>
        <v>0</v>
      </c>
      <c r="AA17" s="202">
        <f t="shared" si="7"/>
        <v>0</v>
      </c>
    </row>
    <row r="18" spans="1:27" s="22" customFormat="1" ht="15.75">
      <c r="A18" s="322"/>
      <c r="B18" s="323"/>
      <c r="C18" s="331"/>
      <c r="D18" s="286"/>
      <c r="E18" s="331"/>
      <c r="F18" s="327"/>
      <c r="G18" s="331"/>
      <c r="H18" s="327"/>
      <c r="I18" s="331"/>
      <c r="J18" s="327"/>
      <c r="K18" s="331"/>
      <c r="L18" s="327"/>
      <c r="M18" s="331"/>
      <c r="N18" s="327"/>
      <c r="O18" s="331"/>
      <c r="P18" s="327"/>
      <c r="Q18" s="331"/>
      <c r="R18" s="327"/>
      <c r="T18" s="202">
        <f aca="true" t="shared" si="8" ref="T18:T24">C18*D18</f>
        <v>0</v>
      </c>
      <c r="U18" s="202">
        <f aca="true" t="shared" si="9" ref="U18:U24">E18*F18</f>
        <v>0</v>
      </c>
      <c r="V18" s="202">
        <f aca="true" t="shared" si="10" ref="V18:V24">G18*H18</f>
        <v>0</v>
      </c>
      <c r="W18" s="202">
        <f aca="true" t="shared" si="11" ref="W18:W24">I18*J18</f>
        <v>0</v>
      </c>
      <c r="X18" s="202">
        <f aca="true" t="shared" si="12" ref="X18:X24">K18*L18</f>
        <v>0</v>
      </c>
      <c r="Y18" s="202">
        <f aca="true" t="shared" si="13" ref="Y18:Y24">M18*N18</f>
        <v>0</v>
      </c>
      <c r="Z18" s="202">
        <f aca="true" t="shared" si="14" ref="Z18:Z24">O18*P18</f>
        <v>0</v>
      </c>
      <c r="AA18" s="202">
        <f aca="true" t="shared" si="15" ref="AA18:AA24">Q18*R18</f>
        <v>0</v>
      </c>
    </row>
    <row r="19" spans="1:27" s="22" customFormat="1" ht="15.75">
      <c r="A19" s="322"/>
      <c r="B19" s="323"/>
      <c r="C19" s="331"/>
      <c r="D19" s="286"/>
      <c r="E19" s="331"/>
      <c r="F19" s="327"/>
      <c r="G19" s="331"/>
      <c r="H19" s="327"/>
      <c r="I19" s="331"/>
      <c r="J19" s="327"/>
      <c r="K19" s="331"/>
      <c r="L19" s="327"/>
      <c r="M19" s="331"/>
      <c r="N19" s="327"/>
      <c r="O19" s="331"/>
      <c r="P19" s="327"/>
      <c r="Q19" s="331"/>
      <c r="R19" s="327"/>
      <c r="T19" s="202">
        <f t="shared" si="8"/>
        <v>0</v>
      </c>
      <c r="U19" s="202">
        <f t="shared" si="9"/>
        <v>0</v>
      </c>
      <c r="V19" s="202">
        <f t="shared" si="10"/>
        <v>0</v>
      </c>
      <c r="W19" s="202">
        <f t="shared" si="11"/>
        <v>0</v>
      </c>
      <c r="X19" s="202">
        <f t="shared" si="12"/>
        <v>0</v>
      </c>
      <c r="Y19" s="202">
        <f t="shared" si="13"/>
        <v>0</v>
      </c>
      <c r="Z19" s="202">
        <f t="shared" si="14"/>
        <v>0</v>
      </c>
      <c r="AA19" s="202">
        <f t="shared" si="15"/>
        <v>0</v>
      </c>
    </row>
    <row r="20" spans="1:27" s="22" customFormat="1" ht="15.75">
      <c r="A20" s="322"/>
      <c r="B20" s="323"/>
      <c r="C20" s="331"/>
      <c r="D20" s="286"/>
      <c r="E20" s="331"/>
      <c r="F20" s="327"/>
      <c r="G20" s="331"/>
      <c r="H20" s="327"/>
      <c r="I20" s="331"/>
      <c r="J20" s="327"/>
      <c r="K20" s="331"/>
      <c r="L20" s="327"/>
      <c r="M20" s="331"/>
      <c r="N20" s="327"/>
      <c r="O20" s="331"/>
      <c r="P20" s="327"/>
      <c r="Q20" s="331"/>
      <c r="R20" s="327"/>
      <c r="T20" s="202">
        <f t="shared" si="8"/>
        <v>0</v>
      </c>
      <c r="U20" s="202">
        <f t="shared" si="9"/>
        <v>0</v>
      </c>
      <c r="V20" s="202">
        <f t="shared" si="10"/>
        <v>0</v>
      </c>
      <c r="W20" s="202">
        <f t="shared" si="11"/>
        <v>0</v>
      </c>
      <c r="X20" s="202">
        <f t="shared" si="12"/>
        <v>0</v>
      </c>
      <c r="Y20" s="202">
        <f t="shared" si="13"/>
        <v>0</v>
      </c>
      <c r="Z20" s="202">
        <f t="shared" si="14"/>
        <v>0</v>
      </c>
      <c r="AA20" s="202">
        <f t="shared" si="15"/>
        <v>0</v>
      </c>
    </row>
    <row r="21" spans="1:27" s="22" customFormat="1" ht="15.75">
      <c r="A21" s="322"/>
      <c r="B21" s="323"/>
      <c r="C21" s="331"/>
      <c r="D21" s="286"/>
      <c r="E21" s="331"/>
      <c r="F21" s="327"/>
      <c r="G21" s="331"/>
      <c r="H21" s="327"/>
      <c r="I21" s="331"/>
      <c r="J21" s="327"/>
      <c r="K21" s="331"/>
      <c r="L21" s="327"/>
      <c r="M21" s="331"/>
      <c r="N21" s="327"/>
      <c r="O21" s="331"/>
      <c r="P21" s="327"/>
      <c r="Q21" s="331"/>
      <c r="R21" s="327"/>
      <c r="T21" s="202">
        <f t="shared" si="8"/>
        <v>0</v>
      </c>
      <c r="U21" s="202">
        <f t="shared" si="9"/>
        <v>0</v>
      </c>
      <c r="V21" s="202">
        <f t="shared" si="10"/>
        <v>0</v>
      </c>
      <c r="W21" s="202">
        <f t="shared" si="11"/>
        <v>0</v>
      </c>
      <c r="X21" s="202">
        <f t="shared" si="12"/>
        <v>0</v>
      </c>
      <c r="Y21" s="202">
        <f t="shared" si="13"/>
        <v>0</v>
      </c>
      <c r="Z21" s="202">
        <f t="shared" si="14"/>
        <v>0</v>
      </c>
      <c r="AA21" s="202">
        <f t="shared" si="15"/>
        <v>0</v>
      </c>
    </row>
    <row r="22" spans="1:27" s="22" customFormat="1" ht="15.75">
      <c r="A22" s="322"/>
      <c r="B22" s="323"/>
      <c r="C22" s="331"/>
      <c r="D22" s="286"/>
      <c r="E22" s="331"/>
      <c r="F22" s="327"/>
      <c r="G22" s="331"/>
      <c r="H22" s="327"/>
      <c r="I22" s="331"/>
      <c r="J22" s="327"/>
      <c r="K22" s="331"/>
      <c r="L22" s="327"/>
      <c r="M22" s="331"/>
      <c r="N22" s="327"/>
      <c r="O22" s="331"/>
      <c r="P22" s="327"/>
      <c r="Q22" s="331"/>
      <c r="R22" s="327"/>
      <c r="T22" s="202">
        <f t="shared" si="8"/>
        <v>0</v>
      </c>
      <c r="U22" s="202">
        <f t="shared" si="9"/>
        <v>0</v>
      </c>
      <c r="V22" s="202">
        <f t="shared" si="10"/>
        <v>0</v>
      </c>
      <c r="W22" s="202">
        <f t="shared" si="11"/>
        <v>0</v>
      </c>
      <c r="X22" s="202">
        <f t="shared" si="12"/>
        <v>0</v>
      </c>
      <c r="Y22" s="202">
        <f t="shared" si="13"/>
        <v>0</v>
      </c>
      <c r="Z22" s="202">
        <f t="shared" si="14"/>
        <v>0</v>
      </c>
      <c r="AA22" s="202">
        <f t="shared" si="15"/>
        <v>0</v>
      </c>
    </row>
    <row r="23" spans="1:27" s="22" customFormat="1" ht="15.75">
      <c r="A23" s="322"/>
      <c r="B23" s="323"/>
      <c r="C23" s="331"/>
      <c r="D23" s="286"/>
      <c r="E23" s="331"/>
      <c r="F23" s="327"/>
      <c r="G23" s="331"/>
      <c r="H23" s="327"/>
      <c r="I23" s="331"/>
      <c r="J23" s="327"/>
      <c r="K23" s="331"/>
      <c r="L23" s="327"/>
      <c r="M23" s="331"/>
      <c r="N23" s="327"/>
      <c r="O23" s="331"/>
      <c r="P23" s="327"/>
      <c r="Q23" s="331"/>
      <c r="R23" s="327"/>
      <c r="T23" s="202">
        <f t="shared" si="8"/>
        <v>0</v>
      </c>
      <c r="U23" s="202">
        <f t="shared" si="9"/>
        <v>0</v>
      </c>
      <c r="V23" s="202">
        <f t="shared" si="10"/>
        <v>0</v>
      </c>
      <c r="W23" s="202">
        <f t="shared" si="11"/>
        <v>0</v>
      </c>
      <c r="X23" s="202">
        <f t="shared" si="12"/>
        <v>0</v>
      </c>
      <c r="Y23" s="202">
        <f t="shared" si="13"/>
        <v>0</v>
      </c>
      <c r="Z23" s="202">
        <f t="shared" si="14"/>
        <v>0</v>
      </c>
      <c r="AA23" s="202">
        <f t="shared" si="15"/>
        <v>0</v>
      </c>
    </row>
    <row r="24" spans="1:27" s="22" customFormat="1" ht="15.75">
      <c r="A24" s="322"/>
      <c r="B24" s="323"/>
      <c r="C24" s="331"/>
      <c r="D24" s="286"/>
      <c r="E24" s="331"/>
      <c r="F24" s="327"/>
      <c r="G24" s="331"/>
      <c r="H24" s="327"/>
      <c r="I24" s="331"/>
      <c r="J24" s="327"/>
      <c r="K24" s="331"/>
      <c r="L24" s="327"/>
      <c r="M24" s="331"/>
      <c r="N24" s="327"/>
      <c r="O24" s="331"/>
      <c r="P24" s="327"/>
      <c r="Q24" s="331"/>
      <c r="R24" s="327"/>
      <c r="T24" s="202">
        <f t="shared" si="8"/>
        <v>0</v>
      </c>
      <c r="U24" s="202">
        <f t="shared" si="9"/>
        <v>0</v>
      </c>
      <c r="V24" s="202">
        <f t="shared" si="10"/>
        <v>0</v>
      </c>
      <c r="W24" s="202">
        <f t="shared" si="11"/>
        <v>0</v>
      </c>
      <c r="X24" s="202">
        <f t="shared" si="12"/>
        <v>0</v>
      </c>
      <c r="Y24" s="202">
        <f t="shared" si="13"/>
        <v>0</v>
      </c>
      <c r="Z24" s="202">
        <f t="shared" si="14"/>
        <v>0</v>
      </c>
      <c r="AA24" s="202">
        <f t="shared" si="15"/>
        <v>0</v>
      </c>
    </row>
    <row r="25" spans="1:27" s="22" customFormat="1" ht="15.75">
      <c r="A25" s="322"/>
      <c r="B25" s="323"/>
      <c r="C25" s="331"/>
      <c r="D25" s="286"/>
      <c r="E25" s="331"/>
      <c r="F25" s="327"/>
      <c r="G25" s="331"/>
      <c r="H25" s="327"/>
      <c r="I25" s="331"/>
      <c r="J25" s="327"/>
      <c r="K25" s="331"/>
      <c r="L25" s="327"/>
      <c r="M25" s="331"/>
      <c r="N25" s="327"/>
      <c r="O25" s="331"/>
      <c r="P25" s="327"/>
      <c r="Q25" s="331"/>
      <c r="R25" s="327"/>
      <c r="T25" s="202">
        <f>C25*D25</f>
        <v>0</v>
      </c>
      <c r="U25" s="202">
        <f>E25*F25</f>
        <v>0</v>
      </c>
      <c r="V25" s="202">
        <f>G25*H25</f>
        <v>0</v>
      </c>
      <c r="W25" s="202">
        <f>I25*J25</f>
        <v>0</v>
      </c>
      <c r="X25" s="202">
        <f>K25*L25</f>
        <v>0</v>
      </c>
      <c r="Y25" s="202">
        <f>M25*N25</f>
        <v>0</v>
      </c>
      <c r="Z25" s="202">
        <f>O25*P25</f>
        <v>0</v>
      </c>
      <c r="AA25" s="202">
        <f>Q25*R25</f>
        <v>0</v>
      </c>
    </row>
    <row r="26" spans="1:27" s="22" customFormat="1" ht="15.75">
      <c r="A26" s="322"/>
      <c r="B26" s="323"/>
      <c r="C26" s="326"/>
      <c r="D26" s="286"/>
      <c r="E26" s="326"/>
      <c r="F26" s="327"/>
      <c r="G26" s="326"/>
      <c r="H26" s="327"/>
      <c r="I26" s="326"/>
      <c r="J26" s="286"/>
      <c r="K26" s="326"/>
      <c r="L26" s="327"/>
      <c r="M26" s="326"/>
      <c r="N26" s="286"/>
      <c r="O26" s="326"/>
      <c r="P26" s="327"/>
      <c r="Q26" s="326"/>
      <c r="R26" s="327"/>
      <c r="T26" s="202">
        <f>C26*D26</f>
        <v>0</v>
      </c>
      <c r="U26" s="202">
        <f>E26*F26</f>
        <v>0</v>
      </c>
      <c r="V26" s="202">
        <f>G26*H26</f>
        <v>0</v>
      </c>
      <c r="W26" s="202">
        <f>I26*J26</f>
        <v>0</v>
      </c>
      <c r="X26" s="202">
        <f>K26*L26</f>
        <v>0</v>
      </c>
      <c r="Y26" s="202">
        <f>M26*N26</f>
        <v>0</v>
      </c>
      <c r="Z26" s="202">
        <f>O26*P26</f>
        <v>0</v>
      </c>
      <c r="AA26" s="202">
        <f>Q26*R26</f>
        <v>0</v>
      </c>
    </row>
    <row r="27" spans="1:27" s="22" customFormat="1" ht="15.75" customHeight="1">
      <c r="A27" s="230"/>
      <c r="B27" s="218" t="s">
        <v>100</v>
      </c>
      <c r="C27" s="179">
        <f>SUM(C6:C26)</f>
        <v>0</v>
      </c>
      <c r="D27" s="145"/>
      <c r="E27" s="179">
        <f>SUM(E6:E26)</f>
        <v>0</v>
      </c>
      <c r="F27" s="145"/>
      <c r="G27" s="179">
        <f>SUM(G6:G26)</f>
        <v>0</v>
      </c>
      <c r="H27" s="145"/>
      <c r="I27" s="179">
        <f>SUM(I6:I26)</f>
        <v>0</v>
      </c>
      <c r="J27" s="145"/>
      <c r="K27" s="179">
        <f>SUM(K6:K26)</f>
        <v>0</v>
      </c>
      <c r="L27" s="145"/>
      <c r="M27" s="179">
        <f>SUM(M6:M26)</f>
        <v>0</v>
      </c>
      <c r="N27" s="145"/>
      <c r="O27" s="179">
        <f>SUM(O6:O26)</f>
        <v>0</v>
      </c>
      <c r="P27" s="145"/>
      <c r="Q27" s="179">
        <f>SUM(Q6:Q26)</f>
        <v>0</v>
      </c>
      <c r="R27" s="145"/>
      <c r="T27" s="203">
        <f aca="true" t="shared" si="16" ref="T27:AA27">SUM(T6:T26)</f>
        <v>0</v>
      </c>
      <c r="U27" s="203">
        <f t="shared" si="16"/>
        <v>0</v>
      </c>
      <c r="V27" s="203">
        <f t="shared" si="16"/>
        <v>0</v>
      </c>
      <c r="W27" s="203">
        <f t="shared" si="16"/>
        <v>0</v>
      </c>
      <c r="X27" s="203">
        <f t="shared" si="16"/>
        <v>0</v>
      </c>
      <c r="Y27" s="203">
        <f t="shared" si="16"/>
        <v>0</v>
      </c>
      <c r="Z27" s="203">
        <f t="shared" si="16"/>
        <v>0</v>
      </c>
      <c r="AA27" s="203">
        <f t="shared" si="16"/>
        <v>0</v>
      </c>
    </row>
    <row r="28" spans="1:18" s="131" customFormat="1" ht="60.75" customHeight="1">
      <c r="A28" s="629" t="s">
        <v>419</v>
      </c>
      <c r="B28" s="629"/>
      <c r="C28" s="629"/>
      <c r="D28" s="629"/>
      <c r="E28" s="629"/>
      <c r="F28" s="629"/>
      <c r="G28" s="629"/>
      <c r="H28" s="629"/>
      <c r="I28" s="629"/>
      <c r="J28" s="629"/>
      <c r="K28" s="629"/>
      <c r="L28" s="629"/>
      <c r="M28" s="629"/>
      <c r="N28" s="629"/>
      <c r="O28" s="629"/>
      <c r="P28" s="629"/>
      <c r="Q28" s="629"/>
      <c r="R28" s="629"/>
    </row>
    <row r="29" spans="1:18" ht="15.75">
      <c r="A29" s="4"/>
      <c r="B29" s="1"/>
      <c r="C29" s="1"/>
      <c r="D29" s="1"/>
      <c r="E29" s="1"/>
      <c r="F29" s="1"/>
      <c r="G29" s="1"/>
      <c r="H29" s="1"/>
      <c r="I29" s="1"/>
      <c r="J29" s="1"/>
      <c r="K29" s="1"/>
      <c r="L29" s="1"/>
      <c r="M29" s="1"/>
      <c r="N29" s="1"/>
      <c r="O29" s="1"/>
      <c r="P29" s="1"/>
      <c r="Q29" s="1"/>
      <c r="R29" s="1"/>
    </row>
    <row r="30" spans="1:18" ht="31.5" customHeight="1">
      <c r="A30" s="147" t="s">
        <v>422</v>
      </c>
      <c r="B30" s="445" t="s">
        <v>423</v>
      </c>
      <c r="C30" s="445"/>
      <c r="D30" s="445"/>
      <c r="E30" s="445"/>
      <c r="F30" s="445"/>
      <c r="G30" s="445"/>
      <c r="H30" s="445"/>
      <c r="I30" s="445"/>
      <c r="J30" s="445"/>
      <c r="K30" s="445"/>
      <c r="L30" s="445"/>
      <c r="M30" s="445"/>
      <c r="N30" s="445"/>
      <c r="O30" s="445"/>
      <c r="P30" s="445"/>
      <c r="Q30" s="445"/>
      <c r="R30" s="445"/>
    </row>
    <row r="31" spans="1:18" ht="179.25" customHeight="1">
      <c r="A31" s="637"/>
      <c r="B31" s="637"/>
      <c r="C31" s="637"/>
      <c r="D31" s="637"/>
      <c r="E31" s="637"/>
      <c r="F31" s="637"/>
      <c r="G31" s="637"/>
      <c r="H31" s="637"/>
      <c r="I31" s="637"/>
      <c r="J31" s="637"/>
      <c r="K31" s="637"/>
      <c r="L31" s="637"/>
      <c r="M31" s="637"/>
      <c r="N31" s="637"/>
      <c r="O31" s="637"/>
      <c r="P31" s="637"/>
      <c r="Q31" s="637"/>
      <c r="R31" s="637"/>
    </row>
    <row r="32" spans="1:18" ht="15.75" customHeight="1">
      <c r="A32" s="4"/>
      <c r="B32" s="1"/>
      <c r="C32" s="1"/>
      <c r="D32" s="1"/>
      <c r="E32" s="1"/>
      <c r="F32" s="1"/>
      <c r="G32" s="1"/>
      <c r="H32" s="1"/>
      <c r="I32" s="1"/>
      <c r="J32" s="1"/>
      <c r="K32" s="1"/>
      <c r="L32" s="1"/>
      <c r="M32" s="1"/>
      <c r="N32" s="1"/>
      <c r="O32" s="1"/>
      <c r="P32" s="1"/>
      <c r="Q32" s="1"/>
      <c r="R32" s="1"/>
    </row>
    <row r="33" spans="1:18" ht="15.75" customHeight="1">
      <c r="A33" s="113" t="s">
        <v>420</v>
      </c>
      <c r="B33" s="638" t="s">
        <v>421</v>
      </c>
      <c r="C33" s="638"/>
      <c r="D33" s="638"/>
      <c r="E33" s="638"/>
      <c r="F33" s="638"/>
      <c r="G33" s="638"/>
      <c r="H33" s="638"/>
      <c r="I33" s="638"/>
      <c r="J33" s="638"/>
      <c r="K33" s="638"/>
      <c r="L33" s="638"/>
      <c r="M33" s="638"/>
      <c r="N33" s="638"/>
      <c r="O33" s="638"/>
      <c r="P33" s="638"/>
      <c r="Q33" s="638"/>
      <c r="R33" s="638"/>
    </row>
    <row r="34" spans="1:18" ht="32.25" customHeight="1">
      <c r="A34" s="585" t="s">
        <v>426</v>
      </c>
      <c r="B34" s="585"/>
      <c r="C34" s="585"/>
      <c r="D34" s="585"/>
      <c r="E34" s="585"/>
      <c r="F34" s="585"/>
      <c r="G34" s="585"/>
      <c r="H34" s="585"/>
      <c r="I34" s="585"/>
      <c r="J34" s="585"/>
      <c r="K34" s="585"/>
      <c r="L34" s="585"/>
      <c r="M34" s="585"/>
      <c r="N34" s="585"/>
      <c r="O34" s="585"/>
      <c r="P34" s="585"/>
      <c r="Q34" s="585"/>
      <c r="R34" s="585"/>
    </row>
    <row r="35" spans="1:13" ht="15.75">
      <c r="A35" s="3"/>
      <c r="B35" s="1"/>
      <c r="C35" s="1"/>
      <c r="D35" s="23"/>
      <c r="E35" s="130"/>
      <c r="F35" s="130"/>
      <c r="G35" s="102"/>
      <c r="H35" s="102"/>
      <c r="I35" s="23"/>
      <c r="J35" s="23"/>
      <c r="K35" s="102"/>
      <c r="L35" s="68"/>
      <c r="M35" s="68"/>
    </row>
    <row r="36" spans="1:18" ht="32.25" customHeight="1">
      <c r="A36" s="627" t="s">
        <v>136</v>
      </c>
      <c r="B36" s="627"/>
      <c r="C36" s="627"/>
      <c r="D36" s="627"/>
      <c r="E36" s="627" t="s">
        <v>137</v>
      </c>
      <c r="F36" s="627"/>
      <c r="G36" s="627"/>
      <c r="H36" s="627"/>
      <c r="I36" s="627"/>
      <c r="J36" s="627"/>
      <c r="K36" s="627"/>
      <c r="L36" s="627"/>
      <c r="M36" s="630" t="s">
        <v>274</v>
      </c>
      <c r="N36" s="631"/>
      <c r="O36" s="631"/>
      <c r="P36" s="631"/>
      <c r="Q36" s="631"/>
      <c r="R36" s="632"/>
    </row>
    <row r="37" spans="1:18" ht="15.75" customHeight="1">
      <c r="A37" s="628"/>
      <c r="B37" s="628"/>
      <c r="C37" s="628"/>
      <c r="D37" s="628"/>
      <c r="E37" s="628"/>
      <c r="F37" s="628"/>
      <c r="G37" s="628"/>
      <c r="H37" s="628"/>
      <c r="I37" s="628"/>
      <c r="J37" s="628"/>
      <c r="K37" s="628"/>
      <c r="L37" s="628"/>
      <c r="M37" s="633"/>
      <c r="N37" s="634"/>
      <c r="O37" s="634"/>
      <c r="P37" s="634"/>
      <c r="Q37" s="634"/>
      <c r="R37" s="635"/>
    </row>
    <row r="38" spans="1:18" ht="15.75" customHeight="1">
      <c r="A38" s="628"/>
      <c r="B38" s="628"/>
      <c r="C38" s="628"/>
      <c r="D38" s="628"/>
      <c r="E38" s="628"/>
      <c r="F38" s="628"/>
      <c r="G38" s="628"/>
      <c r="H38" s="628"/>
      <c r="I38" s="628"/>
      <c r="J38" s="628"/>
      <c r="K38" s="628"/>
      <c r="L38" s="628"/>
      <c r="M38" s="633"/>
      <c r="N38" s="634"/>
      <c r="O38" s="634"/>
      <c r="P38" s="634"/>
      <c r="Q38" s="634"/>
      <c r="R38" s="635"/>
    </row>
    <row r="39" spans="1:18" ht="15.75" customHeight="1">
      <c r="A39" s="628"/>
      <c r="B39" s="628"/>
      <c r="C39" s="628"/>
      <c r="D39" s="628"/>
      <c r="E39" s="628"/>
      <c r="F39" s="628"/>
      <c r="G39" s="628"/>
      <c r="H39" s="628"/>
      <c r="I39" s="628"/>
      <c r="J39" s="628"/>
      <c r="K39" s="628"/>
      <c r="L39" s="628"/>
      <c r="M39" s="633"/>
      <c r="N39" s="634"/>
      <c r="O39" s="634"/>
      <c r="P39" s="634"/>
      <c r="Q39" s="634"/>
      <c r="R39" s="635"/>
    </row>
    <row r="40" spans="1:18" ht="15.75" customHeight="1">
      <c r="A40" s="628"/>
      <c r="B40" s="628"/>
      <c r="C40" s="628"/>
      <c r="D40" s="628"/>
      <c r="E40" s="628"/>
      <c r="F40" s="628"/>
      <c r="G40" s="628"/>
      <c r="H40" s="628"/>
      <c r="I40" s="628"/>
      <c r="J40" s="628"/>
      <c r="K40" s="628"/>
      <c r="L40" s="628"/>
      <c r="M40" s="633"/>
      <c r="N40" s="634"/>
      <c r="O40" s="634"/>
      <c r="P40" s="634"/>
      <c r="Q40" s="634"/>
      <c r="R40" s="635"/>
    </row>
    <row r="41" spans="1:18" ht="15.75" customHeight="1">
      <c r="A41" s="628"/>
      <c r="B41" s="628"/>
      <c r="C41" s="628"/>
      <c r="D41" s="628"/>
      <c r="E41" s="628"/>
      <c r="F41" s="628"/>
      <c r="G41" s="628"/>
      <c r="H41" s="628"/>
      <c r="I41" s="628"/>
      <c r="J41" s="628"/>
      <c r="K41" s="628"/>
      <c r="L41" s="628"/>
      <c r="M41" s="633"/>
      <c r="N41" s="634"/>
      <c r="O41" s="634"/>
      <c r="P41" s="634"/>
      <c r="Q41" s="634"/>
      <c r="R41" s="635"/>
    </row>
    <row r="42" spans="1:18" ht="15.75" customHeight="1">
      <c r="A42" s="628"/>
      <c r="B42" s="628"/>
      <c r="C42" s="628"/>
      <c r="D42" s="628"/>
      <c r="E42" s="628"/>
      <c r="F42" s="628"/>
      <c r="G42" s="628"/>
      <c r="H42" s="628"/>
      <c r="I42" s="628"/>
      <c r="J42" s="628"/>
      <c r="K42" s="628"/>
      <c r="L42" s="628"/>
      <c r="M42" s="633"/>
      <c r="N42" s="634"/>
      <c r="O42" s="634"/>
      <c r="P42" s="634"/>
      <c r="Q42" s="634"/>
      <c r="R42" s="635"/>
    </row>
    <row r="43" spans="1:18" ht="15.75" customHeight="1">
      <c r="A43" s="628"/>
      <c r="B43" s="628"/>
      <c r="C43" s="628"/>
      <c r="D43" s="628"/>
      <c r="E43" s="628"/>
      <c r="F43" s="628"/>
      <c r="G43" s="628"/>
      <c r="H43" s="628"/>
      <c r="I43" s="628"/>
      <c r="J43" s="628"/>
      <c r="K43" s="628"/>
      <c r="L43" s="628"/>
      <c r="M43" s="633"/>
      <c r="N43" s="634"/>
      <c r="O43" s="634"/>
      <c r="P43" s="634"/>
      <c r="Q43" s="634"/>
      <c r="R43" s="635"/>
    </row>
    <row r="44" ht="15.75" customHeight="1">
      <c r="A44" s="29"/>
    </row>
    <row r="45" spans="1:13" ht="15.75" customHeight="1">
      <c r="A45" s="23"/>
      <c r="B45" s="23"/>
      <c r="C45" s="23"/>
      <c r="D45" s="23"/>
      <c r="E45" s="23"/>
      <c r="F45" s="23"/>
      <c r="G45" s="23"/>
      <c r="H45" s="23"/>
      <c r="I45" s="23"/>
      <c r="J45" s="23"/>
      <c r="K45" s="23"/>
      <c r="L45" s="23"/>
      <c r="M45" s="102"/>
    </row>
    <row r="46" spans="1:13" ht="15.75" customHeight="1">
      <c r="A46" s="23"/>
      <c r="B46" s="23"/>
      <c r="C46" s="23"/>
      <c r="D46" s="102"/>
      <c r="E46" s="102"/>
      <c r="F46" s="23"/>
      <c r="G46" s="23"/>
      <c r="H46" s="102"/>
      <c r="I46" s="102"/>
      <c r="J46" s="102"/>
      <c r="K46" s="23"/>
      <c r="L46" s="23"/>
      <c r="M46" s="102"/>
    </row>
    <row r="47" spans="1:13" ht="15.75" customHeight="1">
      <c r="A47" s="23"/>
      <c r="B47" s="23"/>
      <c r="C47" s="23"/>
      <c r="D47" s="102"/>
      <c r="E47" s="102"/>
      <c r="F47" s="23"/>
      <c r="G47" s="23"/>
      <c r="H47" s="102"/>
      <c r="I47" s="102"/>
      <c r="J47" s="102"/>
      <c r="K47" s="23"/>
      <c r="L47" s="23"/>
      <c r="M47" s="102"/>
    </row>
    <row r="48" spans="1:13" ht="15.75" customHeight="1">
      <c r="A48" s="102"/>
      <c r="B48" s="23"/>
      <c r="C48" s="23"/>
      <c r="D48" s="102"/>
      <c r="E48" s="102"/>
      <c r="F48" s="60"/>
      <c r="G48" s="60"/>
      <c r="H48" s="102"/>
      <c r="I48" s="102"/>
      <c r="J48" s="102"/>
      <c r="K48" s="23"/>
      <c r="L48" s="23"/>
      <c r="M48" s="102"/>
    </row>
    <row r="49" spans="1:13" ht="15.75" customHeight="1">
      <c r="A49" s="102"/>
      <c r="B49" s="23"/>
      <c r="C49" s="23"/>
      <c r="D49" s="102"/>
      <c r="E49" s="102"/>
      <c r="F49" s="23"/>
      <c r="G49" s="23"/>
      <c r="J49" s="102"/>
      <c r="K49" s="23"/>
      <c r="L49" s="23"/>
      <c r="M49" s="102"/>
    </row>
    <row r="50" spans="4:13" s="29" customFormat="1" ht="15.75" customHeight="1">
      <c r="D50" s="236"/>
      <c r="E50" s="236"/>
      <c r="F50" s="59"/>
      <c r="G50" s="59"/>
      <c r="H50" s="236"/>
      <c r="I50" s="236"/>
      <c r="J50" s="236"/>
      <c r="K50" s="59"/>
      <c r="L50" s="59"/>
      <c r="M50" s="106"/>
    </row>
    <row r="51" ht="15.75" customHeight="1"/>
    <row r="53" spans="2:14" ht="15.75">
      <c r="B53" s="29"/>
      <c r="C53" s="29"/>
      <c r="D53" s="29"/>
      <c r="E53" s="29"/>
      <c r="F53" s="106"/>
      <c r="G53" s="29"/>
      <c r="H53" s="29"/>
      <c r="I53" s="29"/>
      <c r="J53" s="29"/>
      <c r="K53" s="29"/>
      <c r="L53" s="29"/>
      <c r="M53" s="106"/>
      <c r="N53" s="29"/>
    </row>
    <row r="54" spans="1:13" ht="15.75">
      <c r="A54" s="102"/>
      <c r="F54" s="215"/>
      <c r="M54" s="215"/>
    </row>
    <row r="55" spans="1:13" ht="15.75">
      <c r="A55" s="102"/>
      <c r="F55" s="215"/>
      <c r="M55" s="215"/>
    </row>
    <row r="56" spans="1:13" ht="15.75">
      <c r="A56" s="102"/>
      <c r="F56" s="215"/>
      <c r="M56" s="215"/>
    </row>
  </sheetData>
  <sheetProtection sheet="1" objects="1" scenarios="1"/>
  <mergeCells count="42">
    <mergeCell ref="E42:L42"/>
    <mergeCell ref="M42:R42"/>
    <mergeCell ref="I4:J4"/>
    <mergeCell ref="K4:L4"/>
    <mergeCell ref="A43:D43"/>
    <mergeCell ref="E43:L43"/>
    <mergeCell ref="M43:R43"/>
    <mergeCell ref="B33:R33"/>
    <mergeCell ref="A41:D41"/>
    <mergeCell ref="E41:L41"/>
    <mergeCell ref="M41:R41"/>
    <mergeCell ref="A42:D42"/>
    <mergeCell ref="B2:R2"/>
    <mergeCell ref="A39:D39"/>
    <mergeCell ref="E39:L39"/>
    <mergeCell ref="M39:R39"/>
    <mergeCell ref="A40:D40"/>
    <mergeCell ref="E40:L40"/>
    <mergeCell ref="M40:R40"/>
    <mergeCell ref="A31:R31"/>
    <mergeCell ref="B3:B5"/>
    <mergeCell ref="C3:P3"/>
    <mergeCell ref="O4:P4"/>
    <mergeCell ref="B30:R30"/>
    <mergeCell ref="E38:L38"/>
    <mergeCell ref="M36:R36"/>
    <mergeCell ref="M37:R37"/>
    <mergeCell ref="M38:R38"/>
    <mergeCell ref="Q3:R4"/>
    <mergeCell ref="C4:D4"/>
    <mergeCell ref="E4:F4"/>
    <mergeCell ref="G4:H4"/>
    <mergeCell ref="A1:R1"/>
    <mergeCell ref="A34:R34"/>
    <mergeCell ref="A36:D36"/>
    <mergeCell ref="A37:D37"/>
    <mergeCell ref="A38:D38"/>
    <mergeCell ref="E36:L36"/>
    <mergeCell ref="E37:L37"/>
    <mergeCell ref="A3:A5"/>
    <mergeCell ref="A28:R28"/>
    <mergeCell ref="M4:N4"/>
  </mergeCells>
  <conditionalFormatting sqref="A1:R44">
    <cfRule type="expression" priority="1" dxfId="0">
      <formula>$T$2=0</formula>
    </cfRule>
  </conditionalFormatting>
  <dataValidations count="3">
    <dataValidation type="whole" allowBlank="1" showErrorMessage="1" errorTitle="KĻŪDA" error="Ievadiet veselus skaitļus robežās no 0 līdz 10000000" sqref="Q6:Q26">
      <formula1>0</formula1>
      <formula2>10000000</formula2>
    </dataValidation>
    <dataValidation type="decimal" allowBlank="1" showErrorMessage="1" errorTitle="KĻŪDA" error="Ievadiet skaitli robežās no 0 līdz 1" sqref="D6:D26 F6:F26 H6:H26 J6:J26 L6:L26 N6:N26 P6:P26 R6:R26">
      <formula1>0</formula1>
      <formula2>1</formula2>
    </dataValidation>
    <dataValidation type="whole" allowBlank="1" showErrorMessage="1" errorTitle="KĻŪDA" error="Ievadiet veselus skaitļus robežās no 0 līdz 10000000" sqref="C6:C26 E6:E26 G6:G26 I6:I26 K6:K26 M6:M26 O6:O26">
      <formula1>-10000000</formula1>
      <formula2>10000000</formula2>
    </dataValidation>
  </dataValidations>
  <printOptions horizontalCentered="1"/>
  <pageMargins left="0.5905511811023623" right="0.5905511811023623" top="0.7874015748031497" bottom="0.7874015748031497" header="0.3937007874015748" footer="0.3937007874015748"/>
  <pageSetup horizontalDpi="600" verticalDpi="600" orientation="landscape" paperSize="9" scale="69" r:id="rId1"/>
  <headerFooter>
    <evenFooter>&amp;C&amp;"Times New Roman,Regular"&amp;12 14</evenFooter>
    <firstFooter>&amp;C&amp;"Times New Roman,Regular"&amp;12 13</firstFooter>
  </headerFooter>
  <rowBreaks count="1" manualBreakCount="1">
    <brk id="2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Gints Kārkliņš</dc:creator>
  <cp:keywords/>
  <dc:description/>
  <cp:lastModifiedBy>Indra Ļeonova</cp:lastModifiedBy>
  <cp:lastPrinted>2013-04-16T09:47:17Z</cp:lastPrinted>
  <dcterms:created xsi:type="dcterms:W3CDTF">2013-01-16T13:14:52Z</dcterms:created>
  <dcterms:modified xsi:type="dcterms:W3CDTF">2014-02-04T09:05:38Z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